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 activeTab="2"/>
  </bookViews>
  <sheets>
    <sheet name="English" sheetId="4" r:id="rId1"/>
    <sheet name="Metric" sheetId="5" r:id="rId2"/>
    <sheet name="SI" sheetId="7" r:id="rId3"/>
  </sheets>
  <definedNames>
    <definedName name="df" localSheetId="2">SI!#REF!</definedName>
    <definedName name="df">English!#REF!</definedName>
    <definedName name="Fluid_Loc1" localSheetId="1">Metric!#REF!</definedName>
    <definedName name="Fluid_Loc1" localSheetId="2">SI!#REF!</definedName>
    <definedName name="Fluid_Loc1">English!#REF!</definedName>
  </definedNames>
  <calcPr calcId="145621"/>
</workbook>
</file>

<file path=xl/calcChain.xml><?xml version="1.0" encoding="utf-8"?>
<calcChain xmlns="http://schemas.openxmlformats.org/spreadsheetml/2006/main">
  <c r="AF89" i="4" l="1"/>
  <c r="K22" i="7" l="1"/>
  <c r="E26" i="7"/>
  <c r="M21" i="7" l="1"/>
  <c r="Q13" i="7"/>
  <c r="E20" i="7"/>
  <c r="E19" i="7"/>
  <c r="F11" i="7"/>
  <c r="E11" i="7"/>
  <c r="F9" i="7"/>
  <c r="E9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M151" i="7"/>
  <c r="L151" i="7"/>
  <c r="O150" i="7"/>
  <c r="N150" i="7"/>
  <c r="N173" i="7" s="1"/>
  <c r="M150" i="7"/>
  <c r="M174" i="7" s="1"/>
  <c r="L150" i="7"/>
  <c r="AG146" i="7"/>
  <c r="W146" i="7"/>
  <c r="L146" i="7"/>
  <c r="AG145" i="7"/>
  <c r="Y145" i="7"/>
  <c r="W145" i="7"/>
  <c r="L145" i="7"/>
  <c r="AG144" i="7"/>
  <c r="Y144" i="7"/>
  <c r="W144" i="7"/>
  <c r="L144" i="7"/>
  <c r="AG143" i="7"/>
  <c r="Y143" i="7"/>
  <c r="W143" i="7"/>
  <c r="L143" i="7"/>
  <c r="AG142" i="7"/>
  <c r="W142" i="7"/>
  <c r="L142" i="7"/>
  <c r="AG141" i="7"/>
  <c r="Y141" i="7"/>
  <c r="W141" i="7"/>
  <c r="L141" i="7"/>
  <c r="AG140" i="7"/>
  <c r="Y140" i="7"/>
  <c r="W140" i="7"/>
  <c r="L140" i="7"/>
  <c r="AG139" i="7"/>
  <c r="Y139" i="7"/>
  <c r="W139" i="7"/>
  <c r="L139" i="7"/>
  <c r="AG138" i="7"/>
  <c r="Y138" i="7"/>
  <c r="W138" i="7"/>
  <c r="L138" i="7"/>
  <c r="AG137" i="7"/>
  <c r="W137" i="7"/>
  <c r="L137" i="7"/>
  <c r="AG136" i="7"/>
  <c r="W136" i="7"/>
  <c r="L136" i="7"/>
  <c r="AG135" i="7"/>
  <c r="Y135" i="7"/>
  <c r="W135" i="7"/>
  <c r="L135" i="7"/>
  <c r="AG134" i="7"/>
  <c r="W134" i="7"/>
  <c r="L134" i="7"/>
  <c r="AG133" i="7"/>
  <c r="W133" i="7"/>
  <c r="L133" i="7"/>
  <c r="AG132" i="7"/>
  <c r="W132" i="7"/>
  <c r="L132" i="7"/>
  <c r="AG131" i="7"/>
  <c r="Y131" i="7"/>
  <c r="W131" i="7"/>
  <c r="L131" i="7"/>
  <c r="AG130" i="7"/>
  <c r="W130" i="7"/>
  <c r="L130" i="7"/>
  <c r="AG129" i="7"/>
  <c r="W129" i="7"/>
  <c r="L129" i="7"/>
  <c r="AG128" i="7"/>
  <c r="W128" i="7"/>
  <c r="L128" i="7"/>
  <c r="AG127" i="7"/>
  <c r="Y127" i="7"/>
  <c r="W127" i="7"/>
  <c r="L127" i="7"/>
  <c r="AH126" i="7"/>
  <c r="AG126" i="7"/>
  <c r="Z126" i="7"/>
  <c r="Y126" i="7"/>
  <c r="W126" i="7"/>
  <c r="L126" i="7"/>
  <c r="AH125" i="7"/>
  <c r="AG125" i="7"/>
  <c r="Z125" i="7"/>
  <c r="Y125" i="7"/>
  <c r="W125" i="7"/>
  <c r="L125" i="7"/>
  <c r="AH124" i="7"/>
  <c r="AG124" i="7"/>
  <c r="Y124" i="7"/>
  <c r="W124" i="7"/>
  <c r="L124" i="7"/>
  <c r="AG123" i="7"/>
  <c r="Z123" i="7"/>
  <c r="W123" i="7"/>
  <c r="L123" i="7"/>
  <c r="AH122" i="7"/>
  <c r="AG122" i="7"/>
  <c r="Z122" i="7"/>
  <c r="Y122" i="7"/>
  <c r="W122" i="7"/>
  <c r="L122" i="7"/>
  <c r="AH121" i="7"/>
  <c r="AG121" i="7"/>
  <c r="Z121" i="7"/>
  <c r="Y121" i="7"/>
  <c r="W121" i="7"/>
  <c r="N121" i="7"/>
  <c r="L121" i="7"/>
  <c r="AJ120" i="7"/>
  <c r="AJ127" i="7" s="1"/>
  <c r="AI120" i="7"/>
  <c r="AH120" i="7"/>
  <c r="AG120" i="7"/>
  <c r="Z120" i="7"/>
  <c r="Y120" i="7"/>
  <c r="X120" i="7"/>
  <c r="X125" i="7" s="1"/>
  <c r="W120" i="7"/>
  <c r="O120" i="7"/>
  <c r="O126" i="7" s="1"/>
  <c r="N120" i="7"/>
  <c r="N125" i="7" s="1"/>
  <c r="M120" i="7"/>
  <c r="M121" i="7" s="1"/>
  <c r="L120" i="7"/>
  <c r="AE116" i="7"/>
  <c r="AG116" i="7" s="1"/>
  <c r="W116" i="7"/>
  <c r="O116" i="7"/>
  <c r="M116" i="7"/>
  <c r="AE115" i="7"/>
  <c r="AG115" i="7" s="1"/>
  <c r="W115" i="7"/>
  <c r="O115" i="7"/>
  <c r="M115" i="7"/>
  <c r="AE114" i="7"/>
  <c r="AG114" i="7" s="1"/>
  <c r="W114" i="7"/>
  <c r="O114" i="7"/>
  <c r="M114" i="7"/>
  <c r="AE113" i="7"/>
  <c r="AG113" i="7" s="1"/>
  <c r="W113" i="7"/>
  <c r="O113" i="7"/>
  <c r="M113" i="7"/>
  <c r="AE112" i="7"/>
  <c r="AG112" i="7" s="1"/>
  <c r="W112" i="7"/>
  <c r="O112" i="7"/>
  <c r="M112" i="7"/>
  <c r="AE111" i="7"/>
  <c r="AG111" i="7" s="1"/>
  <c r="W111" i="7"/>
  <c r="O111" i="7"/>
  <c r="M111" i="7"/>
  <c r="AE110" i="7"/>
  <c r="AG110" i="7" s="1"/>
  <c r="W110" i="7"/>
  <c r="O110" i="7"/>
  <c r="M110" i="7"/>
  <c r="AE109" i="7"/>
  <c r="AG109" i="7" s="1"/>
  <c r="W109" i="7"/>
  <c r="O109" i="7"/>
  <c r="M109" i="7"/>
  <c r="AG108" i="7"/>
  <c r="AE108" i="7"/>
  <c r="W108" i="7"/>
  <c r="O108" i="7"/>
  <c r="AH107" i="7"/>
  <c r="AE107" i="7"/>
  <c r="AG107" i="7" s="1"/>
  <c r="W107" i="7"/>
  <c r="O107" i="7"/>
  <c r="M107" i="7"/>
  <c r="AH106" i="7"/>
  <c r="AE106" i="7"/>
  <c r="AG106" i="7" s="1"/>
  <c r="W106" i="7"/>
  <c r="O106" i="7"/>
  <c r="M106" i="7"/>
  <c r="AH105" i="7"/>
  <c r="AE105" i="7"/>
  <c r="AG105" i="7" s="1"/>
  <c r="W105" i="7"/>
  <c r="O105" i="7"/>
  <c r="M105" i="7"/>
  <c r="AH104" i="7"/>
  <c r="AE104" i="7"/>
  <c r="AG104" i="7" s="1"/>
  <c r="W104" i="7"/>
  <c r="O104" i="7"/>
  <c r="M104" i="7"/>
  <c r="AH103" i="7"/>
  <c r="AE103" i="7"/>
  <c r="AG103" i="7" s="1"/>
  <c r="W103" i="7"/>
  <c r="O103" i="7"/>
  <c r="M103" i="7"/>
  <c r="AH102" i="7"/>
  <c r="AE102" i="7"/>
  <c r="AG102" i="7" s="1"/>
  <c r="W102" i="7"/>
  <c r="O102" i="7"/>
  <c r="M102" i="7"/>
  <c r="AH101" i="7"/>
  <c r="AE101" i="7"/>
  <c r="AG101" i="7" s="1"/>
  <c r="W101" i="7"/>
  <c r="O101" i="7"/>
  <c r="M101" i="7"/>
  <c r="AH100" i="7"/>
  <c r="AE100" i="7"/>
  <c r="AG100" i="7" s="1"/>
  <c r="W100" i="7"/>
  <c r="O100" i="7"/>
  <c r="M100" i="7"/>
  <c r="AH99" i="7"/>
  <c r="AE99" i="7"/>
  <c r="AG99" i="7" s="1"/>
  <c r="W99" i="7"/>
  <c r="O99" i="7"/>
  <c r="M99" i="7"/>
  <c r="AH98" i="7"/>
  <c r="AE98" i="7"/>
  <c r="AG98" i="7" s="1"/>
  <c r="W98" i="7"/>
  <c r="O98" i="7"/>
  <c r="M98" i="7"/>
  <c r="AH97" i="7"/>
  <c r="AE97" i="7"/>
  <c r="AG97" i="7" s="1"/>
  <c r="W97" i="7"/>
  <c r="O97" i="7"/>
  <c r="M97" i="7"/>
  <c r="AH96" i="7"/>
  <c r="AE96" i="7"/>
  <c r="AG96" i="7" s="1"/>
  <c r="W96" i="7"/>
  <c r="O96" i="7"/>
  <c r="M96" i="7"/>
  <c r="AH95" i="7"/>
  <c r="AE95" i="7"/>
  <c r="AG95" i="7" s="1"/>
  <c r="W95" i="7"/>
  <c r="O95" i="7"/>
  <c r="M95" i="7"/>
  <c r="AH94" i="7"/>
  <c r="AE94" i="7"/>
  <c r="AG94" i="7" s="1"/>
  <c r="W94" i="7"/>
  <c r="O94" i="7"/>
  <c r="M94" i="7"/>
  <c r="AH93" i="7"/>
  <c r="AE93" i="7"/>
  <c r="AG93" i="7" s="1"/>
  <c r="W93" i="7"/>
  <c r="O93" i="7"/>
  <c r="M93" i="7"/>
  <c r="AH92" i="7"/>
  <c r="AE92" i="7"/>
  <c r="AG92" i="7" s="1"/>
  <c r="W92" i="7"/>
  <c r="O92" i="7"/>
  <c r="M92" i="7"/>
  <c r="AH91" i="7"/>
  <c r="AE91" i="7"/>
  <c r="AG91" i="7" s="1"/>
  <c r="W91" i="7"/>
  <c r="O91" i="7"/>
  <c r="M91" i="7"/>
  <c r="AJ90" i="7"/>
  <c r="AJ89" i="7" s="1"/>
  <c r="AI90" i="7"/>
  <c r="AH90" i="7"/>
  <c r="AH116" i="7" s="1"/>
  <c r="AG90" i="7"/>
  <c r="AG89" i="7" s="1"/>
  <c r="Z90" i="7"/>
  <c r="Y90" i="7"/>
  <c r="X90" i="7"/>
  <c r="W90" i="7"/>
  <c r="O90" i="7"/>
  <c r="N90" i="7"/>
  <c r="M90" i="7"/>
  <c r="M108" i="7" s="1"/>
  <c r="L90" i="7"/>
  <c r="L108" i="7" s="1"/>
  <c r="AH89" i="7"/>
  <c r="AH108" i="7" s="1"/>
  <c r="W86" i="7"/>
  <c r="O86" i="7"/>
  <c r="W85" i="7"/>
  <c r="O85" i="7"/>
  <c r="X84" i="7"/>
  <c r="W84" i="7"/>
  <c r="O84" i="7"/>
  <c r="X83" i="7"/>
  <c r="W83" i="7"/>
  <c r="O83" i="7"/>
  <c r="W82" i="7"/>
  <c r="M82" i="7"/>
  <c r="W81" i="7"/>
  <c r="O81" i="7"/>
  <c r="W80" i="7"/>
  <c r="W79" i="7"/>
  <c r="O79" i="7"/>
  <c r="W78" i="7"/>
  <c r="W77" i="7"/>
  <c r="O77" i="7"/>
  <c r="W76" i="7"/>
  <c r="W75" i="7"/>
  <c r="O75" i="7"/>
  <c r="W74" i="7"/>
  <c r="W73" i="7"/>
  <c r="O73" i="7"/>
  <c r="W72" i="7"/>
  <c r="W71" i="7"/>
  <c r="O71" i="7"/>
  <c r="W70" i="7"/>
  <c r="W69" i="7"/>
  <c r="O69" i="7"/>
  <c r="W68" i="7"/>
  <c r="W67" i="7"/>
  <c r="O67" i="7"/>
  <c r="W66" i="7"/>
  <c r="W65" i="7"/>
  <c r="O65" i="7"/>
  <c r="W64" i="7"/>
  <c r="W63" i="7"/>
  <c r="O63" i="7"/>
  <c r="W62" i="7"/>
  <c r="W61" i="7"/>
  <c r="M61" i="7"/>
  <c r="L61" i="7"/>
  <c r="Z60" i="7"/>
  <c r="Y60" i="7"/>
  <c r="X60" i="7"/>
  <c r="W60" i="7"/>
  <c r="W59" i="7" s="1"/>
  <c r="O60" i="7"/>
  <c r="O82" i="7" s="1"/>
  <c r="N60" i="7"/>
  <c r="N86" i="7" s="1"/>
  <c r="M60" i="7"/>
  <c r="L60" i="7"/>
  <c r="Z59" i="7"/>
  <c r="Z80" i="7" s="1"/>
  <c r="Y59" i="7"/>
  <c r="Y65" i="7" s="1"/>
  <c r="X59" i="7"/>
  <c r="L33" i="7"/>
  <c r="L31" i="7"/>
  <c r="J30" i="7"/>
  <c r="L29" i="7"/>
  <c r="M18" i="7"/>
  <c r="M19" i="7" s="1"/>
  <c r="M17" i="7"/>
  <c r="N16" i="7"/>
  <c r="M16" i="7"/>
  <c r="N14" i="7"/>
  <c r="M14" i="7"/>
  <c r="N13" i="7"/>
  <c r="K23" i="7" s="1"/>
  <c r="F26" i="7" s="1"/>
  <c r="M13" i="7"/>
  <c r="P3" i="7"/>
  <c r="J29" i="7" l="1"/>
  <c r="L30" i="7"/>
  <c r="J31" i="7"/>
  <c r="N33" i="7"/>
  <c r="L36" i="7"/>
  <c r="J39" i="7"/>
  <c r="L45" i="7"/>
  <c r="J48" i="7"/>
  <c r="L52" i="7"/>
  <c r="L86" i="7"/>
  <c r="L84" i="7"/>
  <c r="L83" i="7"/>
  <c r="L81" i="7"/>
  <c r="L85" i="7"/>
  <c r="Y84" i="7"/>
  <c r="Y83" i="7"/>
  <c r="Y82" i="7"/>
  <c r="Y80" i="7"/>
  <c r="Y78" i="7"/>
  <c r="Y76" i="7"/>
  <c r="Y74" i="7"/>
  <c r="Y72" i="7"/>
  <c r="Y70" i="7"/>
  <c r="Y68" i="7"/>
  <c r="Y66" i="7"/>
  <c r="Y64" i="7"/>
  <c r="Y62" i="7"/>
  <c r="L62" i="7"/>
  <c r="L63" i="7"/>
  <c r="L65" i="7"/>
  <c r="L66" i="7"/>
  <c r="L67" i="7"/>
  <c r="L68" i="7"/>
  <c r="L69" i="7"/>
  <c r="L70" i="7"/>
  <c r="L71" i="7"/>
  <c r="L75" i="7"/>
  <c r="L76" i="7"/>
  <c r="L77" i="7"/>
  <c r="L80" i="7"/>
  <c r="Y86" i="7"/>
  <c r="L32" i="7"/>
  <c r="J33" i="7"/>
  <c r="J34" i="7"/>
  <c r="O34" i="7"/>
  <c r="L38" i="7"/>
  <c r="L39" i="7"/>
  <c r="J41" i="7"/>
  <c r="J42" i="7"/>
  <c r="L46" i="7"/>
  <c r="L47" i="7"/>
  <c r="J49" i="7"/>
  <c r="J50" i="7"/>
  <c r="L54" i="7"/>
  <c r="X82" i="7"/>
  <c r="X80" i="7"/>
  <c r="M86" i="7"/>
  <c r="M83" i="7"/>
  <c r="M81" i="7"/>
  <c r="M79" i="7"/>
  <c r="M77" i="7"/>
  <c r="M75" i="7"/>
  <c r="M73" i="7"/>
  <c r="M71" i="7"/>
  <c r="M69" i="7"/>
  <c r="M67" i="7"/>
  <c r="M65" i="7"/>
  <c r="M63" i="7"/>
  <c r="Z86" i="7"/>
  <c r="Z84" i="7"/>
  <c r="Z83" i="7"/>
  <c r="Z81" i="7"/>
  <c r="Z85" i="7"/>
  <c r="N61" i="7"/>
  <c r="Y61" i="7"/>
  <c r="M62" i="7"/>
  <c r="X62" i="7"/>
  <c r="N63" i="7"/>
  <c r="X63" i="7"/>
  <c r="M64" i="7"/>
  <c r="X64" i="7"/>
  <c r="N65" i="7"/>
  <c r="X65" i="7"/>
  <c r="M66" i="7"/>
  <c r="X66" i="7"/>
  <c r="N67" i="7"/>
  <c r="X67" i="7"/>
  <c r="M68" i="7"/>
  <c r="X68" i="7"/>
  <c r="N69" i="7"/>
  <c r="X69" i="7"/>
  <c r="M70" i="7"/>
  <c r="X70" i="7"/>
  <c r="N71" i="7"/>
  <c r="X71" i="7"/>
  <c r="M72" i="7"/>
  <c r="X72" i="7"/>
  <c r="N73" i="7"/>
  <c r="X73" i="7"/>
  <c r="M74" i="7"/>
  <c r="X74" i="7"/>
  <c r="N75" i="7"/>
  <c r="X75" i="7"/>
  <c r="M76" i="7"/>
  <c r="X76" i="7"/>
  <c r="N77" i="7"/>
  <c r="X77" i="7"/>
  <c r="M78" i="7"/>
  <c r="X78" i="7"/>
  <c r="N79" i="7"/>
  <c r="X79" i="7"/>
  <c r="M80" i="7"/>
  <c r="X81" i="7"/>
  <c r="N83" i="7"/>
  <c r="M84" i="7"/>
  <c r="M85" i="7"/>
  <c r="X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108" i="7"/>
  <c r="N116" i="7"/>
  <c r="N115" i="7"/>
  <c r="N114" i="7"/>
  <c r="N113" i="7"/>
  <c r="N112" i="7"/>
  <c r="N111" i="7"/>
  <c r="N110" i="7"/>
  <c r="N109" i="7"/>
  <c r="N91" i="7"/>
  <c r="X116" i="7"/>
  <c r="X91" i="7"/>
  <c r="X93" i="7"/>
  <c r="X95" i="7"/>
  <c r="X97" i="7"/>
  <c r="X99" i="7"/>
  <c r="X101" i="7"/>
  <c r="J35" i="7"/>
  <c r="J36" i="7"/>
  <c r="L40" i="7"/>
  <c r="L41" i="7"/>
  <c r="J43" i="7"/>
  <c r="J44" i="7"/>
  <c r="L48" i="7"/>
  <c r="L49" i="7"/>
  <c r="J51" i="7"/>
  <c r="J52" i="7"/>
  <c r="N85" i="7"/>
  <c r="N82" i="7"/>
  <c r="N80" i="7"/>
  <c r="N84" i="7"/>
  <c r="Z61" i="7"/>
  <c r="N62" i="7"/>
  <c r="Z62" i="7"/>
  <c r="Y63" i="7"/>
  <c r="N64" i="7"/>
  <c r="Z64" i="7"/>
  <c r="N66" i="7"/>
  <c r="Z66" i="7"/>
  <c r="Y67" i="7"/>
  <c r="N68" i="7"/>
  <c r="Z68" i="7"/>
  <c r="Y69" i="7"/>
  <c r="N70" i="7"/>
  <c r="Z70" i="7"/>
  <c r="Y71" i="7"/>
  <c r="N72" i="7"/>
  <c r="Z72" i="7"/>
  <c r="Y73" i="7"/>
  <c r="N74" i="7"/>
  <c r="Z74" i="7"/>
  <c r="Y75" i="7"/>
  <c r="N76" i="7"/>
  <c r="Z76" i="7"/>
  <c r="Y77" i="7"/>
  <c r="N78" i="7"/>
  <c r="Z78" i="7"/>
  <c r="Y79" i="7"/>
  <c r="N81" i="7"/>
  <c r="Y81" i="7"/>
  <c r="J32" i="7"/>
  <c r="L35" i="7"/>
  <c r="J37" i="7"/>
  <c r="L50" i="7"/>
  <c r="J53" i="7"/>
  <c r="J54" i="7"/>
  <c r="Z63" i="7"/>
  <c r="Z65" i="7"/>
  <c r="Z67" i="7"/>
  <c r="Z69" i="7"/>
  <c r="Z71" i="7"/>
  <c r="Z73" i="7"/>
  <c r="Z75" i="7"/>
  <c r="Z77" i="7"/>
  <c r="Z79" i="7"/>
  <c r="L82" i="7"/>
  <c r="Z82" i="7"/>
  <c r="AJ107" i="7"/>
  <c r="Z107" i="7" s="1"/>
  <c r="AJ106" i="7"/>
  <c r="Z106" i="7" s="1"/>
  <c r="AJ105" i="7"/>
  <c r="Z105" i="7" s="1"/>
  <c r="AJ104" i="7"/>
  <c r="Z104" i="7" s="1"/>
  <c r="AJ103" i="7"/>
  <c r="Z103" i="7" s="1"/>
  <c r="AJ102" i="7"/>
  <c r="Z102" i="7" s="1"/>
  <c r="AJ101" i="7"/>
  <c r="Z101" i="7" s="1"/>
  <c r="AJ100" i="7"/>
  <c r="Z100" i="7" s="1"/>
  <c r="AJ99" i="7"/>
  <c r="Z99" i="7" s="1"/>
  <c r="AJ98" i="7"/>
  <c r="Z98" i="7" s="1"/>
  <c r="AJ97" i="7"/>
  <c r="Z97" i="7" s="1"/>
  <c r="AJ96" i="7"/>
  <c r="Z96" i="7" s="1"/>
  <c r="AJ95" i="7"/>
  <c r="Z95" i="7" s="1"/>
  <c r="AJ94" i="7"/>
  <c r="Z94" i="7" s="1"/>
  <c r="AJ93" i="7"/>
  <c r="Z93" i="7" s="1"/>
  <c r="AJ92" i="7"/>
  <c r="Z92" i="7" s="1"/>
  <c r="AJ91" i="7"/>
  <c r="Z91" i="7" s="1"/>
  <c r="AJ116" i="7"/>
  <c r="Z116" i="7" s="1"/>
  <c r="AJ115" i="7"/>
  <c r="Z115" i="7" s="1"/>
  <c r="AJ114" i="7"/>
  <c r="Z114" i="7" s="1"/>
  <c r="AJ113" i="7"/>
  <c r="Z113" i="7" s="1"/>
  <c r="AJ112" i="7"/>
  <c r="Z112" i="7" s="1"/>
  <c r="AJ111" i="7"/>
  <c r="Z111" i="7" s="1"/>
  <c r="AJ110" i="7"/>
  <c r="Z110" i="7" s="1"/>
  <c r="AJ109" i="7"/>
  <c r="Z109" i="7" s="1"/>
  <c r="AJ108" i="7"/>
  <c r="Z108" i="7" s="1"/>
  <c r="X92" i="7"/>
  <c r="X94" i="7"/>
  <c r="X96" i="7"/>
  <c r="X98" i="7"/>
  <c r="X100" i="7"/>
  <c r="X102" i="7"/>
  <c r="M29" i="7"/>
  <c r="L34" i="7"/>
  <c r="J38" i="7"/>
  <c r="L42" i="7"/>
  <c r="L43" i="7"/>
  <c r="J45" i="7"/>
  <c r="J46" i="7"/>
  <c r="L51" i="7"/>
  <c r="N29" i="7"/>
  <c r="L37" i="7"/>
  <c r="J40" i="7"/>
  <c r="L44" i="7"/>
  <c r="J47" i="7"/>
  <c r="L53" i="7"/>
  <c r="L64" i="7"/>
  <c r="L72" i="7"/>
  <c r="L73" i="7"/>
  <c r="L74" i="7"/>
  <c r="L78" i="7"/>
  <c r="L79" i="7"/>
  <c r="Y85" i="7"/>
  <c r="X85" i="7"/>
  <c r="O61" i="7"/>
  <c r="X61" i="7"/>
  <c r="O62" i="7"/>
  <c r="O64" i="7"/>
  <c r="O66" i="7"/>
  <c r="O68" i="7"/>
  <c r="O70" i="7"/>
  <c r="O72" i="7"/>
  <c r="O74" i="7"/>
  <c r="O76" i="7"/>
  <c r="O78" i="7"/>
  <c r="O80" i="7"/>
  <c r="X86" i="7"/>
  <c r="AI108" i="7"/>
  <c r="Y108" i="7" s="1"/>
  <c r="AI89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Z143" i="7"/>
  <c r="Z139" i="7"/>
  <c r="Z138" i="7"/>
  <c r="Z137" i="7"/>
  <c r="Z133" i="7"/>
  <c r="Z129" i="7"/>
  <c r="Z144" i="7"/>
  <c r="Z140" i="7"/>
  <c r="Z146" i="7"/>
  <c r="Z145" i="7"/>
  <c r="Z142" i="7"/>
  <c r="Z141" i="7"/>
  <c r="Z134" i="7"/>
  <c r="Z130" i="7"/>
  <c r="Z136" i="7"/>
  <c r="Z135" i="7"/>
  <c r="Z132" i="7"/>
  <c r="Z131" i="7"/>
  <c r="Z128" i="7"/>
  <c r="Z127" i="7"/>
  <c r="Z124" i="7"/>
  <c r="AH146" i="7"/>
  <c r="AH142" i="7"/>
  <c r="AH136" i="7"/>
  <c r="AH132" i="7"/>
  <c r="AH128" i="7"/>
  <c r="AH137" i="7"/>
  <c r="AH135" i="7"/>
  <c r="AH134" i="7"/>
  <c r="AH133" i="7"/>
  <c r="AH131" i="7"/>
  <c r="AH130" i="7"/>
  <c r="AH129" i="7"/>
  <c r="AH127" i="7"/>
  <c r="AH145" i="7"/>
  <c r="AH144" i="7"/>
  <c r="AH143" i="7"/>
  <c r="AH141" i="7"/>
  <c r="AH140" i="7"/>
  <c r="AH139" i="7"/>
  <c r="AH138" i="7"/>
  <c r="AH123" i="7"/>
  <c r="X103" i="7"/>
  <c r="X104" i="7"/>
  <c r="X105" i="7"/>
  <c r="X106" i="7"/>
  <c r="X107" i="7"/>
  <c r="M144" i="7"/>
  <c r="M52" i="7" s="1"/>
  <c r="M140" i="7"/>
  <c r="M48" i="7" s="1"/>
  <c r="M134" i="7"/>
  <c r="M42" i="7" s="1"/>
  <c r="M130" i="7"/>
  <c r="M38" i="7" s="1"/>
  <c r="M137" i="7"/>
  <c r="M45" i="7" s="1"/>
  <c r="M136" i="7"/>
  <c r="M44" i="7" s="1"/>
  <c r="M135" i="7"/>
  <c r="M43" i="7" s="1"/>
  <c r="M133" i="7"/>
  <c r="M41" i="7" s="1"/>
  <c r="M132" i="7"/>
  <c r="M40" i="7" s="1"/>
  <c r="M131" i="7"/>
  <c r="M39" i="7" s="1"/>
  <c r="M129" i="7"/>
  <c r="M37" i="7" s="1"/>
  <c r="M128" i="7"/>
  <c r="M36" i="7" s="1"/>
  <c r="M146" i="7"/>
  <c r="M54" i="7" s="1"/>
  <c r="M145" i="7"/>
  <c r="M53" i="7" s="1"/>
  <c r="M143" i="7"/>
  <c r="M51" i="7" s="1"/>
  <c r="M142" i="7"/>
  <c r="M50" i="7" s="1"/>
  <c r="M141" i="7"/>
  <c r="M49" i="7" s="1"/>
  <c r="M139" i="7"/>
  <c r="M47" i="7" s="1"/>
  <c r="M138" i="7"/>
  <c r="M46" i="7" s="1"/>
  <c r="M125" i="7"/>
  <c r="M33" i="7" s="1"/>
  <c r="AI143" i="7"/>
  <c r="AI139" i="7"/>
  <c r="AI138" i="7"/>
  <c r="AI137" i="7"/>
  <c r="AI133" i="7"/>
  <c r="AI129" i="7"/>
  <c r="AI136" i="7"/>
  <c r="AI132" i="7"/>
  <c r="AI128" i="7"/>
  <c r="AI145" i="7"/>
  <c r="AI144" i="7"/>
  <c r="AI141" i="7"/>
  <c r="AI140" i="7"/>
  <c r="AI146" i="7"/>
  <c r="AI142" i="7"/>
  <c r="AI135" i="7"/>
  <c r="AI134" i="7"/>
  <c r="AI131" i="7"/>
  <c r="AI130" i="7"/>
  <c r="AI127" i="7"/>
  <c r="AI124" i="7"/>
  <c r="M122" i="7"/>
  <c r="M30" i="7" s="1"/>
  <c r="M123" i="7"/>
  <c r="M31" i="7" s="1"/>
  <c r="X123" i="7"/>
  <c r="AI123" i="7"/>
  <c r="M124" i="7"/>
  <c r="M32" i="7" s="1"/>
  <c r="X124" i="7"/>
  <c r="M126" i="7"/>
  <c r="M34" i="7" s="1"/>
  <c r="M127" i="7"/>
  <c r="M35" i="7" s="1"/>
  <c r="N145" i="7"/>
  <c r="N53" i="7" s="1"/>
  <c r="N141" i="7"/>
  <c r="N49" i="7" s="1"/>
  <c r="N135" i="7"/>
  <c r="N43" i="7" s="1"/>
  <c r="N131" i="7"/>
  <c r="N39" i="7" s="1"/>
  <c r="N134" i="7"/>
  <c r="N42" i="7" s="1"/>
  <c r="N130" i="7"/>
  <c r="N38" i="7" s="1"/>
  <c r="N146" i="7"/>
  <c r="N54" i="7" s="1"/>
  <c r="N143" i="7"/>
  <c r="N51" i="7" s="1"/>
  <c r="N142" i="7"/>
  <c r="N50" i="7" s="1"/>
  <c r="N139" i="7"/>
  <c r="N47" i="7" s="1"/>
  <c r="N144" i="7"/>
  <c r="N52" i="7" s="1"/>
  <c r="N140" i="7"/>
  <c r="N48" i="7" s="1"/>
  <c r="N138" i="7"/>
  <c r="N46" i="7" s="1"/>
  <c r="N137" i="7"/>
  <c r="N45" i="7" s="1"/>
  <c r="N136" i="7"/>
  <c r="N44" i="7" s="1"/>
  <c r="N133" i="7"/>
  <c r="N41" i="7" s="1"/>
  <c r="N132" i="7"/>
  <c r="N40" i="7" s="1"/>
  <c r="N129" i="7"/>
  <c r="N37" i="7" s="1"/>
  <c r="N128" i="7"/>
  <c r="N36" i="7" s="1"/>
  <c r="N126" i="7"/>
  <c r="N34" i="7" s="1"/>
  <c r="N122" i="7"/>
  <c r="N30" i="7" s="1"/>
  <c r="X145" i="7"/>
  <c r="X141" i="7"/>
  <c r="X135" i="7"/>
  <c r="X131" i="7"/>
  <c r="X127" i="7"/>
  <c r="X137" i="7"/>
  <c r="X136" i="7"/>
  <c r="X134" i="7"/>
  <c r="X133" i="7"/>
  <c r="X132" i="7"/>
  <c r="X130" i="7"/>
  <c r="X129" i="7"/>
  <c r="X128" i="7"/>
  <c r="X146" i="7"/>
  <c r="X144" i="7"/>
  <c r="X143" i="7"/>
  <c r="X142" i="7"/>
  <c r="X140" i="7"/>
  <c r="X139" i="7"/>
  <c r="X138" i="7"/>
  <c r="X126" i="7"/>
  <c r="X122" i="7"/>
  <c r="X121" i="7"/>
  <c r="AJ144" i="7"/>
  <c r="AJ140" i="7"/>
  <c r="AJ134" i="7"/>
  <c r="AJ130" i="7"/>
  <c r="AJ145" i="7"/>
  <c r="AJ141" i="7"/>
  <c r="AJ146" i="7"/>
  <c r="AJ143" i="7"/>
  <c r="AJ142" i="7"/>
  <c r="AJ139" i="7"/>
  <c r="AJ138" i="7"/>
  <c r="AJ135" i="7"/>
  <c r="AJ131" i="7"/>
  <c r="AJ137" i="7"/>
  <c r="AJ136" i="7"/>
  <c r="AJ133" i="7"/>
  <c r="AJ132" i="7"/>
  <c r="AJ129" i="7"/>
  <c r="AJ128" i="7"/>
  <c r="AJ125" i="7"/>
  <c r="AJ121" i="7"/>
  <c r="AI121" i="7"/>
  <c r="O122" i="7"/>
  <c r="O30" i="7" s="1"/>
  <c r="AI122" i="7"/>
  <c r="N123" i="7"/>
  <c r="N31" i="7" s="1"/>
  <c r="AJ123" i="7"/>
  <c r="N124" i="7"/>
  <c r="N32" i="7" s="1"/>
  <c r="AJ124" i="7"/>
  <c r="O125" i="7"/>
  <c r="O33" i="7" s="1"/>
  <c r="AI125" i="7"/>
  <c r="AI126" i="7"/>
  <c r="N127" i="7"/>
  <c r="N35" i="7" s="1"/>
  <c r="L116" i="7"/>
  <c r="L115" i="7"/>
  <c r="L114" i="7"/>
  <c r="L113" i="7"/>
  <c r="L112" i="7"/>
  <c r="L111" i="7"/>
  <c r="L110" i="7"/>
  <c r="L109" i="7"/>
  <c r="L91" i="7"/>
  <c r="O146" i="7"/>
  <c r="O54" i="7" s="1"/>
  <c r="O142" i="7"/>
  <c r="O50" i="7" s="1"/>
  <c r="O136" i="7"/>
  <c r="O44" i="7" s="1"/>
  <c r="O132" i="7"/>
  <c r="O40" i="7" s="1"/>
  <c r="O128" i="7"/>
  <c r="O36" i="7" s="1"/>
  <c r="O143" i="7"/>
  <c r="O51" i="7" s="1"/>
  <c r="O139" i="7"/>
  <c r="O47" i="7" s="1"/>
  <c r="O145" i="7"/>
  <c r="O53" i="7" s="1"/>
  <c r="O144" i="7"/>
  <c r="O52" i="7" s="1"/>
  <c r="O141" i="7"/>
  <c r="O49" i="7" s="1"/>
  <c r="O140" i="7"/>
  <c r="O48" i="7" s="1"/>
  <c r="O138" i="7"/>
  <c r="O46" i="7" s="1"/>
  <c r="O137" i="7"/>
  <c r="O45" i="7" s="1"/>
  <c r="O133" i="7"/>
  <c r="O41" i="7" s="1"/>
  <c r="O129" i="7"/>
  <c r="O37" i="7" s="1"/>
  <c r="O135" i="7"/>
  <c r="O43" i="7" s="1"/>
  <c r="O134" i="7"/>
  <c r="O42" i="7" s="1"/>
  <c r="O131" i="7"/>
  <c r="O39" i="7" s="1"/>
  <c r="O130" i="7"/>
  <c r="O38" i="7" s="1"/>
  <c r="O127" i="7"/>
  <c r="O35" i="7" s="1"/>
  <c r="O123" i="7"/>
  <c r="O31" i="7" s="1"/>
  <c r="O121" i="7"/>
  <c r="O29" i="7" s="1"/>
  <c r="AJ122" i="7"/>
  <c r="O124" i="7"/>
  <c r="O32" i="7" s="1"/>
  <c r="AJ126" i="7"/>
  <c r="AH109" i="7"/>
  <c r="X109" i="7" s="1"/>
  <c r="AH110" i="7"/>
  <c r="X110" i="7" s="1"/>
  <c r="AH111" i="7"/>
  <c r="X111" i="7" s="1"/>
  <c r="AH112" i="7"/>
  <c r="X112" i="7" s="1"/>
  <c r="AH113" i="7"/>
  <c r="X113" i="7" s="1"/>
  <c r="AH114" i="7"/>
  <c r="X114" i="7" s="1"/>
  <c r="AH115" i="7"/>
  <c r="X115" i="7" s="1"/>
  <c r="Y146" i="7"/>
  <c r="Y142" i="7"/>
  <c r="Y136" i="7"/>
  <c r="Y132" i="7"/>
  <c r="Y128" i="7"/>
  <c r="Y123" i="7"/>
  <c r="Y129" i="7"/>
  <c r="Y130" i="7"/>
  <c r="Y133" i="7"/>
  <c r="Y134" i="7"/>
  <c r="Y137" i="7"/>
  <c r="O176" i="7"/>
  <c r="O172" i="7"/>
  <c r="O168" i="7"/>
  <c r="O164" i="7"/>
  <c r="O160" i="7"/>
  <c r="O156" i="7"/>
  <c r="O152" i="7"/>
  <c r="O175" i="7"/>
  <c r="O171" i="7"/>
  <c r="O167" i="7"/>
  <c r="O163" i="7"/>
  <c r="O159" i="7"/>
  <c r="O155" i="7"/>
  <c r="O174" i="7"/>
  <c r="O170" i="7"/>
  <c r="O166" i="7"/>
  <c r="O162" i="7"/>
  <c r="O158" i="7"/>
  <c r="O154" i="7"/>
  <c r="O151" i="7"/>
  <c r="O173" i="7"/>
  <c r="O169" i="7"/>
  <c r="O165" i="7"/>
  <c r="O161" i="7"/>
  <c r="O157" i="7"/>
  <c r="O153" i="7"/>
  <c r="N151" i="7"/>
  <c r="N154" i="7"/>
  <c r="M155" i="7"/>
  <c r="N158" i="7"/>
  <c r="M159" i="7"/>
  <c r="N162" i="7"/>
  <c r="M163" i="7"/>
  <c r="N166" i="7"/>
  <c r="M167" i="7"/>
  <c r="N170" i="7"/>
  <c r="M171" i="7"/>
  <c r="N174" i="7"/>
  <c r="M175" i="7"/>
  <c r="M152" i="7"/>
  <c r="N155" i="7"/>
  <c r="M156" i="7"/>
  <c r="N159" i="7"/>
  <c r="M160" i="7"/>
  <c r="N163" i="7"/>
  <c r="M164" i="7"/>
  <c r="N167" i="7"/>
  <c r="M168" i="7"/>
  <c r="N171" i="7"/>
  <c r="M172" i="7"/>
  <c r="N175" i="7"/>
  <c r="M176" i="7"/>
  <c r="N152" i="7"/>
  <c r="M153" i="7"/>
  <c r="N156" i="7"/>
  <c r="M157" i="7"/>
  <c r="N160" i="7"/>
  <c r="M161" i="7"/>
  <c r="N164" i="7"/>
  <c r="M165" i="7"/>
  <c r="N168" i="7"/>
  <c r="M169" i="7"/>
  <c r="N172" i="7"/>
  <c r="M173" i="7"/>
  <c r="N176" i="7"/>
  <c r="N153" i="7"/>
  <c r="M154" i="7"/>
  <c r="N157" i="7"/>
  <c r="M158" i="7"/>
  <c r="N161" i="7"/>
  <c r="M162" i="7"/>
  <c r="N165" i="7"/>
  <c r="M166" i="7"/>
  <c r="N169" i="7"/>
  <c r="M170" i="7"/>
  <c r="M17" i="5"/>
  <c r="N14" i="5"/>
  <c r="M14" i="5"/>
  <c r="N13" i="5"/>
  <c r="L176" i="5"/>
  <c r="L175" i="5"/>
  <c r="L174" i="5"/>
  <c r="N173" i="5"/>
  <c r="M173" i="5"/>
  <c r="L173" i="5"/>
  <c r="N172" i="5"/>
  <c r="M172" i="5"/>
  <c r="L172" i="5"/>
  <c r="N171" i="5"/>
  <c r="L171" i="5"/>
  <c r="M170" i="5"/>
  <c r="L170" i="5"/>
  <c r="N169" i="5"/>
  <c r="M169" i="5"/>
  <c r="L169" i="5"/>
  <c r="N168" i="5"/>
  <c r="M168" i="5"/>
  <c r="L168" i="5"/>
  <c r="N167" i="5"/>
  <c r="L167" i="5"/>
  <c r="M166" i="5"/>
  <c r="L166" i="5"/>
  <c r="N165" i="5"/>
  <c r="M165" i="5"/>
  <c r="L165" i="5"/>
  <c r="N164" i="5"/>
  <c r="M164" i="5"/>
  <c r="L164" i="5"/>
  <c r="N163" i="5"/>
  <c r="L163" i="5"/>
  <c r="M162" i="5"/>
  <c r="L162" i="5"/>
  <c r="N161" i="5"/>
  <c r="M161" i="5"/>
  <c r="L161" i="5"/>
  <c r="N160" i="5"/>
  <c r="M160" i="5"/>
  <c r="L160" i="5"/>
  <c r="N159" i="5"/>
  <c r="L159" i="5"/>
  <c r="M158" i="5"/>
  <c r="L158" i="5"/>
  <c r="N157" i="5"/>
  <c r="M157" i="5"/>
  <c r="L157" i="5"/>
  <c r="N156" i="5"/>
  <c r="M156" i="5"/>
  <c r="L156" i="5"/>
  <c r="N155" i="5"/>
  <c r="L155" i="5"/>
  <c r="M154" i="5"/>
  <c r="L154" i="5"/>
  <c r="N153" i="5"/>
  <c r="M153" i="5"/>
  <c r="L153" i="5"/>
  <c r="N152" i="5"/>
  <c r="M152" i="5"/>
  <c r="L152" i="5"/>
  <c r="L151" i="5"/>
  <c r="O150" i="5"/>
  <c r="O163" i="5" s="1"/>
  <c r="N150" i="5"/>
  <c r="M150" i="5"/>
  <c r="L150" i="5"/>
  <c r="AG146" i="5"/>
  <c r="W146" i="5"/>
  <c r="L146" i="5"/>
  <c r="AG145" i="5"/>
  <c r="W145" i="5"/>
  <c r="L145" i="5"/>
  <c r="AG144" i="5"/>
  <c r="Z144" i="5"/>
  <c r="W144" i="5"/>
  <c r="L144" i="5"/>
  <c r="AG143" i="5"/>
  <c r="W143" i="5"/>
  <c r="L143" i="5"/>
  <c r="AG142" i="5"/>
  <c r="W142" i="5"/>
  <c r="L142" i="5"/>
  <c r="AG141" i="5"/>
  <c r="W141" i="5"/>
  <c r="L141" i="5"/>
  <c r="AG140" i="5"/>
  <c r="Z140" i="5"/>
  <c r="W140" i="5"/>
  <c r="L140" i="5"/>
  <c r="AG139" i="5"/>
  <c r="W139" i="5"/>
  <c r="L139" i="5"/>
  <c r="AH138" i="5"/>
  <c r="AG138" i="5"/>
  <c r="W138" i="5"/>
  <c r="M138" i="5"/>
  <c r="L138" i="5"/>
  <c r="AH137" i="5"/>
  <c r="AG137" i="5"/>
  <c r="W137" i="5"/>
  <c r="N137" i="5"/>
  <c r="M137" i="5"/>
  <c r="L137" i="5"/>
  <c r="AJ136" i="5"/>
  <c r="AI136" i="5"/>
  <c r="AG136" i="5"/>
  <c r="Z136" i="5"/>
  <c r="X136" i="5"/>
  <c r="W136" i="5"/>
  <c r="N136" i="5"/>
  <c r="M136" i="5"/>
  <c r="L136" i="5"/>
  <c r="AI135" i="5"/>
  <c r="AH135" i="5"/>
  <c r="AG135" i="5"/>
  <c r="Z135" i="5"/>
  <c r="W135" i="5"/>
  <c r="M135" i="5"/>
  <c r="L135" i="5"/>
  <c r="AI134" i="5"/>
  <c r="AH134" i="5"/>
  <c r="AG134" i="5"/>
  <c r="W134" i="5"/>
  <c r="N134" i="5"/>
  <c r="L134" i="5"/>
  <c r="AH133" i="5"/>
  <c r="AG133" i="5"/>
  <c r="W133" i="5"/>
  <c r="N133" i="5"/>
  <c r="M133" i="5"/>
  <c r="L133" i="5"/>
  <c r="AJ132" i="5"/>
  <c r="AI132" i="5"/>
  <c r="AG132" i="5"/>
  <c r="Z132" i="5"/>
  <c r="X132" i="5"/>
  <c r="W132" i="5"/>
  <c r="N132" i="5"/>
  <c r="M132" i="5"/>
  <c r="L132" i="5"/>
  <c r="AI131" i="5"/>
  <c r="AH131" i="5"/>
  <c r="AG131" i="5"/>
  <c r="Z131" i="5"/>
  <c r="W131" i="5"/>
  <c r="M131" i="5"/>
  <c r="L131" i="5"/>
  <c r="AI130" i="5"/>
  <c r="AH130" i="5"/>
  <c r="AG130" i="5"/>
  <c r="W130" i="5"/>
  <c r="N130" i="5"/>
  <c r="L130" i="5"/>
  <c r="AH129" i="5"/>
  <c r="AG129" i="5"/>
  <c r="W129" i="5"/>
  <c r="N129" i="5"/>
  <c r="M129" i="5"/>
  <c r="L129" i="5"/>
  <c r="AJ128" i="5"/>
  <c r="AI128" i="5"/>
  <c r="AG128" i="5"/>
  <c r="Z128" i="5"/>
  <c r="X128" i="5"/>
  <c r="W128" i="5"/>
  <c r="N128" i="5"/>
  <c r="M128" i="5"/>
  <c r="L128" i="5"/>
  <c r="AI127" i="5"/>
  <c r="AH127" i="5"/>
  <c r="AG127" i="5"/>
  <c r="Z127" i="5"/>
  <c r="W127" i="5"/>
  <c r="N127" i="5"/>
  <c r="L127" i="5"/>
  <c r="AJ126" i="5"/>
  <c r="AG126" i="5"/>
  <c r="W126" i="5"/>
  <c r="N126" i="5"/>
  <c r="M126" i="5"/>
  <c r="L126" i="5"/>
  <c r="AJ125" i="5"/>
  <c r="AI125" i="5"/>
  <c r="AG125" i="5"/>
  <c r="Z125" i="5"/>
  <c r="W125" i="5"/>
  <c r="M125" i="5"/>
  <c r="L125" i="5"/>
  <c r="AI124" i="5"/>
  <c r="AH124" i="5"/>
  <c r="AG124" i="5"/>
  <c r="Z124" i="5"/>
  <c r="W124" i="5"/>
  <c r="L124" i="5"/>
  <c r="AH123" i="5"/>
  <c r="AG123" i="5"/>
  <c r="W123" i="5"/>
  <c r="N123" i="5"/>
  <c r="L123" i="5"/>
  <c r="AJ122" i="5"/>
  <c r="AG122" i="5"/>
  <c r="W122" i="5"/>
  <c r="N122" i="5"/>
  <c r="M122" i="5"/>
  <c r="L122" i="5"/>
  <c r="AJ121" i="5"/>
  <c r="AI121" i="5"/>
  <c r="AG121" i="5"/>
  <c r="X121" i="5"/>
  <c r="W121" i="5"/>
  <c r="N121" i="5"/>
  <c r="L121" i="5"/>
  <c r="AJ120" i="5"/>
  <c r="AI120" i="5"/>
  <c r="AI146" i="5" s="1"/>
  <c r="AH120" i="5"/>
  <c r="AG120" i="5"/>
  <c r="Z120" i="5"/>
  <c r="Y120" i="5"/>
  <c r="Y124" i="5" s="1"/>
  <c r="X120" i="5"/>
  <c r="X134" i="5" s="1"/>
  <c r="W120" i="5"/>
  <c r="O120" i="5"/>
  <c r="N120" i="5"/>
  <c r="N144" i="5" s="1"/>
  <c r="M120" i="5"/>
  <c r="L120" i="5"/>
  <c r="AG116" i="5"/>
  <c r="AE116" i="5"/>
  <c r="W116" i="5"/>
  <c r="O116" i="5"/>
  <c r="AG115" i="5"/>
  <c r="AE115" i="5"/>
  <c r="W115" i="5"/>
  <c r="O115" i="5"/>
  <c r="AG114" i="5"/>
  <c r="AE114" i="5"/>
  <c r="W114" i="5"/>
  <c r="O114" i="5"/>
  <c r="AG113" i="5"/>
  <c r="AE113" i="5"/>
  <c r="W113" i="5"/>
  <c r="O113" i="5"/>
  <c r="AG112" i="5"/>
  <c r="AE112" i="5"/>
  <c r="W112" i="5"/>
  <c r="O112" i="5"/>
  <c r="AG111" i="5"/>
  <c r="AE111" i="5"/>
  <c r="W111" i="5"/>
  <c r="O111" i="5"/>
  <c r="AG110" i="5"/>
  <c r="AE110" i="5"/>
  <c r="W110" i="5"/>
  <c r="O110" i="5"/>
  <c r="AE109" i="5"/>
  <c r="AG109" i="5" s="1"/>
  <c r="W109" i="5"/>
  <c r="O109" i="5"/>
  <c r="AJ108" i="5"/>
  <c r="Z108" i="5" s="1"/>
  <c r="AG108" i="5"/>
  <c r="AE108" i="5"/>
  <c r="W108" i="5"/>
  <c r="O108" i="5"/>
  <c r="N108" i="5"/>
  <c r="AG107" i="5"/>
  <c r="AE107" i="5"/>
  <c r="W107" i="5"/>
  <c r="O107" i="5"/>
  <c r="AG106" i="5"/>
  <c r="AE106" i="5"/>
  <c r="W106" i="5"/>
  <c r="O106" i="5"/>
  <c r="AG105" i="5"/>
  <c r="AE105" i="5"/>
  <c r="W105" i="5"/>
  <c r="O105" i="5"/>
  <c r="AG104" i="5"/>
  <c r="AE104" i="5"/>
  <c r="W104" i="5"/>
  <c r="O104" i="5"/>
  <c r="AG103" i="5"/>
  <c r="AE103" i="5"/>
  <c r="W103" i="5"/>
  <c r="O103" i="5"/>
  <c r="AG102" i="5"/>
  <c r="AE102" i="5"/>
  <c r="W102" i="5"/>
  <c r="O102" i="5"/>
  <c r="AG101" i="5"/>
  <c r="AE101" i="5"/>
  <c r="W101" i="5"/>
  <c r="O101" i="5"/>
  <c r="AG100" i="5"/>
  <c r="AE100" i="5"/>
  <c r="W100" i="5"/>
  <c r="O100" i="5"/>
  <c r="AG99" i="5"/>
  <c r="AE99" i="5"/>
  <c r="W99" i="5"/>
  <c r="O99" i="5"/>
  <c r="AG98" i="5"/>
  <c r="AE98" i="5"/>
  <c r="W98" i="5"/>
  <c r="O98" i="5"/>
  <c r="AG97" i="5"/>
  <c r="AE97" i="5"/>
  <c r="W97" i="5"/>
  <c r="O97" i="5"/>
  <c r="AG96" i="5"/>
  <c r="AE96" i="5"/>
  <c r="W96" i="5"/>
  <c r="O96" i="5"/>
  <c r="AG95" i="5"/>
  <c r="AE95" i="5"/>
  <c r="W95" i="5"/>
  <c r="O95" i="5"/>
  <c r="AH94" i="5"/>
  <c r="X94" i="5" s="1"/>
  <c r="AG94" i="5"/>
  <c r="AE94" i="5"/>
  <c r="W94" i="5"/>
  <c r="O94" i="5"/>
  <c r="AG93" i="5"/>
  <c r="AE93" i="5"/>
  <c r="W93" i="5"/>
  <c r="O93" i="5"/>
  <c r="AH92" i="5"/>
  <c r="X92" i="5" s="1"/>
  <c r="AG92" i="5"/>
  <c r="AE92" i="5"/>
  <c r="W92" i="5"/>
  <c r="O92" i="5"/>
  <c r="M92" i="5"/>
  <c r="AH91" i="5"/>
  <c r="X91" i="5" s="1"/>
  <c r="AG91" i="5"/>
  <c r="AE91" i="5"/>
  <c r="W91" i="5"/>
  <c r="O91" i="5"/>
  <c r="N91" i="5"/>
  <c r="M91" i="5"/>
  <c r="AJ90" i="5"/>
  <c r="AI90" i="5"/>
  <c r="AH90" i="5"/>
  <c r="AH115" i="5" s="1"/>
  <c r="X115" i="5" s="1"/>
  <c r="AG90" i="5"/>
  <c r="AG89" i="5" s="1"/>
  <c r="Z90" i="5"/>
  <c r="Y90" i="5"/>
  <c r="X90" i="5"/>
  <c r="W90" i="5"/>
  <c r="O90" i="5"/>
  <c r="N90" i="5"/>
  <c r="M90" i="5"/>
  <c r="M107" i="5" s="1"/>
  <c r="L90" i="5"/>
  <c r="L96" i="5" s="1"/>
  <c r="AJ89" i="5"/>
  <c r="AH89" i="5"/>
  <c r="W86" i="5"/>
  <c r="O86" i="5"/>
  <c r="W85" i="5"/>
  <c r="O85" i="5"/>
  <c r="W84" i="5"/>
  <c r="O84" i="5"/>
  <c r="N84" i="5"/>
  <c r="W83" i="5"/>
  <c r="O83" i="5"/>
  <c r="N83" i="5"/>
  <c r="W82" i="5"/>
  <c r="W81" i="5"/>
  <c r="O81" i="5"/>
  <c r="N81" i="5"/>
  <c r="W80" i="5"/>
  <c r="W79" i="5"/>
  <c r="O79" i="5"/>
  <c r="N79" i="5"/>
  <c r="W78" i="5"/>
  <c r="W77" i="5"/>
  <c r="O77" i="5"/>
  <c r="N77" i="5"/>
  <c r="W76" i="5"/>
  <c r="W75" i="5"/>
  <c r="O75" i="5"/>
  <c r="N75" i="5"/>
  <c r="W74" i="5"/>
  <c r="W73" i="5"/>
  <c r="O73" i="5"/>
  <c r="N73" i="5"/>
  <c r="W72" i="5"/>
  <c r="W71" i="5"/>
  <c r="O71" i="5"/>
  <c r="N71" i="5"/>
  <c r="W70" i="5"/>
  <c r="W69" i="5"/>
  <c r="O69" i="5"/>
  <c r="N69" i="5"/>
  <c r="W68" i="5"/>
  <c r="W67" i="5"/>
  <c r="O67" i="5"/>
  <c r="N67" i="5"/>
  <c r="W66" i="5"/>
  <c r="W65" i="5"/>
  <c r="O65" i="5"/>
  <c r="N65" i="5"/>
  <c r="W64" i="5"/>
  <c r="W63" i="5"/>
  <c r="O63" i="5"/>
  <c r="N63" i="5"/>
  <c r="W62" i="5"/>
  <c r="W61" i="5"/>
  <c r="Z60" i="5"/>
  <c r="Y60" i="5"/>
  <c r="X60" i="5"/>
  <c r="W60" i="5"/>
  <c r="O60" i="5"/>
  <c r="O82" i="5" s="1"/>
  <c r="N60" i="5"/>
  <c r="N85" i="5" s="1"/>
  <c r="M60" i="5"/>
  <c r="M86" i="5" s="1"/>
  <c r="L60" i="5"/>
  <c r="L74" i="5" s="1"/>
  <c r="X59" i="5"/>
  <c r="W59" i="5"/>
  <c r="L39" i="5"/>
  <c r="M18" i="5"/>
  <c r="N16" i="5"/>
  <c r="M16" i="5"/>
  <c r="M13" i="5"/>
  <c r="K22" i="5" s="1"/>
  <c r="P3" i="5"/>
  <c r="N22" i="7" l="1"/>
  <c r="M20" i="7" s="1"/>
  <c r="AM107" i="7" s="1"/>
  <c r="AI107" i="7"/>
  <c r="Y107" i="7" s="1"/>
  <c r="AI106" i="7"/>
  <c r="Y106" i="7" s="1"/>
  <c r="AI105" i="7"/>
  <c r="Y105" i="7" s="1"/>
  <c r="AI104" i="7"/>
  <c r="Y104" i="7" s="1"/>
  <c r="AI103" i="7"/>
  <c r="Y103" i="7" s="1"/>
  <c r="AI102" i="7"/>
  <c r="Y102" i="7" s="1"/>
  <c r="AI101" i="7"/>
  <c r="Y101" i="7" s="1"/>
  <c r="AI100" i="7"/>
  <c r="Y100" i="7" s="1"/>
  <c r="AI99" i="7"/>
  <c r="Y99" i="7" s="1"/>
  <c r="AI98" i="7"/>
  <c r="Y98" i="7" s="1"/>
  <c r="AI97" i="7"/>
  <c r="Y97" i="7" s="1"/>
  <c r="AI96" i="7"/>
  <c r="Y96" i="7" s="1"/>
  <c r="AI95" i="7"/>
  <c r="Y95" i="7" s="1"/>
  <c r="AI94" i="7"/>
  <c r="Y94" i="7" s="1"/>
  <c r="AI93" i="7"/>
  <c r="Y93" i="7" s="1"/>
  <c r="AI92" i="7"/>
  <c r="Y92" i="7" s="1"/>
  <c r="AI91" i="7"/>
  <c r="Y91" i="7" s="1"/>
  <c r="AI116" i="7"/>
  <c r="Y116" i="7" s="1"/>
  <c r="AI115" i="7"/>
  <c r="Y115" i="7" s="1"/>
  <c r="AI114" i="7"/>
  <c r="Y114" i="7" s="1"/>
  <c r="AI113" i="7"/>
  <c r="Y113" i="7" s="1"/>
  <c r="AI112" i="7"/>
  <c r="Y112" i="7" s="1"/>
  <c r="AI111" i="7"/>
  <c r="Y111" i="7" s="1"/>
  <c r="AI110" i="7"/>
  <c r="Y110" i="7" s="1"/>
  <c r="AI109" i="7"/>
  <c r="Y109" i="7" s="1"/>
  <c r="M19" i="5"/>
  <c r="E19" i="5" s="1"/>
  <c r="K23" i="5"/>
  <c r="F26" i="5" s="1"/>
  <c r="J29" i="5"/>
  <c r="J34" i="5"/>
  <c r="J42" i="5"/>
  <c r="L47" i="5"/>
  <c r="N34" i="5"/>
  <c r="J40" i="5"/>
  <c r="L45" i="5"/>
  <c r="J48" i="5"/>
  <c r="L53" i="5"/>
  <c r="X81" i="5"/>
  <c r="X79" i="5"/>
  <c r="X77" i="5"/>
  <c r="X75" i="5"/>
  <c r="Y79" i="5"/>
  <c r="Y81" i="5"/>
  <c r="Y59" i="5"/>
  <c r="Y75" i="5" s="1"/>
  <c r="Y83" i="5"/>
  <c r="Y85" i="5"/>
  <c r="Y80" i="5"/>
  <c r="Y76" i="5"/>
  <c r="Y72" i="5"/>
  <c r="Y68" i="5"/>
  <c r="Y64" i="5"/>
  <c r="Y73" i="5"/>
  <c r="Y69" i="5"/>
  <c r="J31" i="5"/>
  <c r="L33" i="5"/>
  <c r="J36" i="5"/>
  <c r="N38" i="5"/>
  <c r="L41" i="5"/>
  <c r="J44" i="5"/>
  <c r="N46" i="5"/>
  <c r="L49" i="5"/>
  <c r="J52" i="5"/>
  <c r="L61" i="5"/>
  <c r="L62" i="5"/>
  <c r="L64" i="5"/>
  <c r="L66" i="5"/>
  <c r="L68" i="5"/>
  <c r="L70" i="5"/>
  <c r="L72" i="5"/>
  <c r="L54" i="5"/>
  <c r="J53" i="5"/>
  <c r="L52" i="5"/>
  <c r="N51" i="5"/>
  <c r="J51" i="5"/>
  <c r="L50" i="5"/>
  <c r="N49" i="5"/>
  <c r="J49" i="5"/>
  <c r="L48" i="5"/>
  <c r="N47" i="5"/>
  <c r="J47" i="5"/>
  <c r="L46" i="5"/>
  <c r="N45" i="5"/>
  <c r="J45" i="5"/>
  <c r="L44" i="5"/>
  <c r="N43" i="5"/>
  <c r="J43" i="5"/>
  <c r="L42" i="5"/>
  <c r="N41" i="5"/>
  <c r="J41" i="5"/>
  <c r="L40" i="5"/>
  <c r="N39" i="5"/>
  <c r="J39" i="5"/>
  <c r="L38" i="5"/>
  <c r="N37" i="5"/>
  <c r="J37" i="5"/>
  <c r="L36" i="5"/>
  <c r="N35" i="5"/>
  <c r="J35" i="5"/>
  <c r="L34" i="5"/>
  <c r="N33" i="5"/>
  <c r="J33" i="5"/>
  <c r="M32" i="5"/>
  <c r="L31" i="5"/>
  <c r="N30" i="5"/>
  <c r="J30" i="5"/>
  <c r="L29" i="5"/>
  <c r="M51" i="5"/>
  <c r="L32" i="5"/>
  <c r="M43" i="5"/>
  <c r="M35" i="5"/>
  <c r="M50" i="5"/>
  <c r="M48" i="5"/>
  <c r="M46" i="5"/>
  <c r="M44" i="5"/>
  <c r="M42" i="5"/>
  <c r="O41" i="5"/>
  <c r="M40" i="5"/>
  <c r="M38" i="5"/>
  <c r="M36" i="5"/>
  <c r="M34" i="5"/>
  <c r="J32" i="5"/>
  <c r="M31" i="5"/>
  <c r="M47" i="5"/>
  <c r="M39" i="5"/>
  <c r="M30" i="5"/>
  <c r="E26" i="5"/>
  <c r="N31" i="5"/>
  <c r="J50" i="5"/>
  <c r="L37" i="5"/>
  <c r="N42" i="5"/>
  <c r="N50" i="5"/>
  <c r="L30" i="5"/>
  <c r="L35" i="5"/>
  <c r="J38" i="5"/>
  <c r="L43" i="5"/>
  <c r="J46" i="5"/>
  <c r="L51" i="5"/>
  <c r="J54" i="5"/>
  <c r="L86" i="5"/>
  <c r="L84" i="5"/>
  <c r="L85" i="5"/>
  <c r="L83" i="5"/>
  <c r="L81" i="5"/>
  <c r="L79" i="5"/>
  <c r="L77" i="5"/>
  <c r="L75" i="5"/>
  <c r="L73" i="5"/>
  <c r="L71" i="5"/>
  <c r="L69" i="5"/>
  <c r="L67" i="5"/>
  <c r="L65" i="5"/>
  <c r="L63" i="5"/>
  <c r="L82" i="5"/>
  <c r="L80" i="5"/>
  <c r="L78" i="5"/>
  <c r="L76" i="5"/>
  <c r="Y61" i="5"/>
  <c r="X63" i="5"/>
  <c r="X65" i="5"/>
  <c r="X67" i="5"/>
  <c r="X69" i="5"/>
  <c r="X71" i="5"/>
  <c r="X73" i="5"/>
  <c r="M61" i="5"/>
  <c r="M62" i="5"/>
  <c r="M70" i="5"/>
  <c r="M72" i="5"/>
  <c r="M74" i="5"/>
  <c r="X85" i="5"/>
  <c r="X83" i="5"/>
  <c r="O61" i="5"/>
  <c r="X61" i="5"/>
  <c r="O62" i="5"/>
  <c r="M63" i="5"/>
  <c r="O64" i="5"/>
  <c r="M65" i="5"/>
  <c r="O66" i="5"/>
  <c r="M67" i="5"/>
  <c r="O68" i="5"/>
  <c r="M69" i="5"/>
  <c r="O70" i="5"/>
  <c r="M71" i="5"/>
  <c r="O72" i="5"/>
  <c r="M73" i="5"/>
  <c r="O74" i="5"/>
  <c r="M75" i="5"/>
  <c r="O76" i="5"/>
  <c r="M77" i="5"/>
  <c r="O78" i="5"/>
  <c r="M79" i="5"/>
  <c r="O80" i="5"/>
  <c r="M81" i="5"/>
  <c r="M83" i="5"/>
  <c r="M84" i="5"/>
  <c r="X84" i="5"/>
  <c r="M85" i="5"/>
  <c r="N86" i="5"/>
  <c r="N116" i="5"/>
  <c r="N115" i="5"/>
  <c r="N114" i="5"/>
  <c r="N113" i="5"/>
  <c r="N112" i="5"/>
  <c r="N111" i="5"/>
  <c r="N110" i="5"/>
  <c r="N109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AJ116" i="5"/>
  <c r="Z116" i="5" s="1"/>
  <c r="AJ115" i="5"/>
  <c r="Z115" i="5" s="1"/>
  <c r="AJ114" i="5"/>
  <c r="Z114" i="5" s="1"/>
  <c r="AJ113" i="5"/>
  <c r="Z113" i="5" s="1"/>
  <c r="AJ112" i="5"/>
  <c r="Z112" i="5" s="1"/>
  <c r="AJ111" i="5"/>
  <c r="Z111" i="5" s="1"/>
  <c r="AJ110" i="5"/>
  <c r="Z110" i="5" s="1"/>
  <c r="AJ109" i="5"/>
  <c r="Z109" i="5" s="1"/>
  <c r="AJ107" i="5"/>
  <c r="Z107" i="5" s="1"/>
  <c r="AJ106" i="5"/>
  <c r="Z106" i="5" s="1"/>
  <c r="AJ105" i="5"/>
  <c r="Z105" i="5" s="1"/>
  <c r="AJ104" i="5"/>
  <c r="Z104" i="5" s="1"/>
  <c r="AJ103" i="5"/>
  <c r="Z103" i="5" s="1"/>
  <c r="AJ102" i="5"/>
  <c r="Z102" i="5" s="1"/>
  <c r="AJ101" i="5"/>
  <c r="Z101" i="5" s="1"/>
  <c r="AJ100" i="5"/>
  <c r="Z100" i="5" s="1"/>
  <c r="AJ99" i="5"/>
  <c r="Z99" i="5" s="1"/>
  <c r="AJ98" i="5"/>
  <c r="Z98" i="5" s="1"/>
  <c r="AJ97" i="5"/>
  <c r="Z97" i="5" s="1"/>
  <c r="AJ96" i="5"/>
  <c r="Z96" i="5" s="1"/>
  <c r="AJ95" i="5"/>
  <c r="Z95" i="5" s="1"/>
  <c r="AJ94" i="5"/>
  <c r="Z94" i="5" s="1"/>
  <c r="AJ93" i="5"/>
  <c r="Z93" i="5" s="1"/>
  <c r="AJ92" i="5"/>
  <c r="Z92" i="5" s="1"/>
  <c r="AJ91" i="5"/>
  <c r="Z91" i="5" s="1"/>
  <c r="L92" i="5"/>
  <c r="L94" i="5"/>
  <c r="Y146" i="5"/>
  <c r="Y142" i="5"/>
  <c r="Y136" i="5"/>
  <c r="Y132" i="5"/>
  <c r="Y128" i="5"/>
  <c r="Y144" i="5"/>
  <c r="Y143" i="5"/>
  <c r="Y140" i="5"/>
  <c r="Y139" i="5"/>
  <c r="Y125" i="5"/>
  <c r="Y145" i="5"/>
  <c r="Y141" i="5"/>
  <c r="Y138" i="5"/>
  <c r="Y126" i="5"/>
  <c r="Y122" i="5"/>
  <c r="Y121" i="5"/>
  <c r="Y135" i="5"/>
  <c r="Y134" i="5"/>
  <c r="Y131" i="5"/>
  <c r="Y130" i="5"/>
  <c r="Y127" i="5"/>
  <c r="Y137" i="5"/>
  <c r="Y133" i="5"/>
  <c r="Y129" i="5"/>
  <c r="O176" i="5"/>
  <c r="O54" i="5" s="1"/>
  <c r="O175" i="5"/>
  <c r="O53" i="5" s="1"/>
  <c r="O174" i="5"/>
  <c r="O52" i="5" s="1"/>
  <c r="O173" i="5"/>
  <c r="O51" i="5" s="1"/>
  <c r="O169" i="5"/>
  <c r="O47" i="5" s="1"/>
  <c r="O165" i="5"/>
  <c r="O43" i="5" s="1"/>
  <c r="O161" i="5"/>
  <c r="O39" i="5" s="1"/>
  <c r="O157" i="5"/>
  <c r="O35" i="5" s="1"/>
  <c r="O153" i="5"/>
  <c r="O31" i="5" s="1"/>
  <c r="O172" i="5"/>
  <c r="O50" i="5" s="1"/>
  <c r="O168" i="5"/>
  <c r="O46" i="5" s="1"/>
  <c r="O164" i="5"/>
  <c r="O42" i="5" s="1"/>
  <c r="O160" i="5"/>
  <c r="O38" i="5" s="1"/>
  <c r="O156" i="5"/>
  <c r="O34" i="5" s="1"/>
  <c r="O152" i="5"/>
  <c r="O30" i="5" s="1"/>
  <c r="O170" i="5"/>
  <c r="O48" i="5" s="1"/>
  <c r="O166" i="5"/>
  <c r="O44" i="5" s="1"/>
  <c r="O162" i="5"/>
  <c r="O40" i="5" s="1"/>
  <c r="O158" i="5"/>
  <c r="O36" i="5" s="1"/>
  <c r="O154" i="5"/>
  <c r="O32" i="5" s="1"/>
  <c r="O151" i="5"/>
  <c r="O29" i="5" s="1"/>
  <c r="O159" i="5"/>
  <c r="O37" i="5" s="1"/>
  <c r="Z84" i="5"/>
  <c r="M68" i="5"/>
  <c r="M78" i="5"/>
  <c r="M82" i="5"/>
  <c r="L115" i="5"/>
  <c r="L113" i="5"/>
  <c r="L111" i="5"/>
  <c r="L107" i="5"/>
  <c r="L106" i="5"/>
  <c r="L105" i="5"/>
  <c r="L104" i="5"/>
  <c r="L103" i="5"/>
  <c r="L102" i="5"/>
  <c r="L101" i="5"/>
  <c r="L100" i="5"/>
  <c r="L99" i="5"/>
  <c r="L98" i="5"/>
  <c r="L97" i="5"/>
  <c r="L116" i="5"/>
  <c r="L114" i="5"/>
  <c r="L112" i="5"/>
  <c r="L91" i="5"/>
  <c r="L110" i="5"/>
  <c r="L109" i="5"/>
  <c r="L108" i="5"/>
  <c r="O146" i="5"/>
  <c r="O142" i="5"/>
  <c r="O136" i="5"/>
  <c r="O132" i="5"/>
  <c r="O128" i="5"/>
  <c r="O145" i="5"/>
  <c r="O144" i="5"/>
  <c r="O141" i="5"/>
  <c r="O140" i="5"/>
  <c r="O138" i="5"/>
  <c r="O125" i="5"/>
  <c r="O137" i="5"/>
  <c r="O133" i="5"/>
  <c r="O129" i="5"/>
  <c r="O126" i="5"/>
  <c r="O122" i="5"/>
  <c r="O135" i="5"/>
  <c r="O131" i="5"/>
  <c r="O127" i="5"/>
  <c r="O124" i="5"/>
  <c r="O123" i="5"/>
  <c r="O143" i="5"/>
  <c r="O139" i="5"/>
  <c r="O121" i="5"/>
  <c r="O130" i="5"/>
  <c r="O155" i="5"/>
  <c r="O33" i="5" s="1"/>
  <c r="O171" i="5"/>
  <c r="O49" i="5" s="1"/>
  <c r="M64" i="5"/>
  <c r="M66" i="5"/>
  <c r="M76" i="5"/>
  <c r="M80" i="5"/>
  <c r="Z83" i="5"/>
  <c r="Z59" i="5"/>
  <c r="Z61" i="5" s="1"/>
  <c r="N61" i="5"/>
  <c r="N62" i="5"/>
  <c r="X62" i="5"/>
  <c r="Z63" i="5"/>
  <c r="N64" i="5"/>
  <c r="X64" i="5"/>
  <c r="Z65" i="5"/>
  <c r="N66" i="5"/>
  <c r="X66" i="5"/>
  <c r="N68" i="5"/>
  <c r="X68" i="5"/>
  <c r="Z69" i="5"/>
  <c r="N70" i="5"/>
  <c r="X70" i="5"/>
  <c r="Z71" i="5"/>
  <c r="N72" i="5"/>
  <c r="X72" i="5"/>
  <c r="Z73" i="5"/>
  <c r="N74" i="5"/>
  <c r="X74" i="5"/>
  <c r="N76" i="5"/>
  <c r="X76" i="5"/>
  <c r="Z77" i="5"/>
  <c r="N78" i="5"/>
  <c r="X78" i="5"/>
  <c r="Z79" i="5"/>
  <c r="N80" i="5"/>
  <c r="X80" i="5"/>
  <c r="Z81" i="5"/>
  <c r="N82" i="5"/>
  <c r="X82" i="5"/>
  <c r="X86" i="5"/>
  <c r="AH100" i="5"/>
  <c r="X100" i="5" s="1"/>
  <c r="AH99" i="5"/>
  <c r="X99" i="5" s="1"/>
  <c r="AH98" i="5"/>
  <c r="X98" i="5" s="1"/>
  <c r="AH97" i="5"/>
  <c r="X97" i="5" s="1"/>
  <c r="AH96" i="5"/>
  <c r="X96" i="5" s="1"/>
  <c r="AI115" i="5"/>
  <c r="Y115" i="5" s="1"/>
  <c r="AI113" i="5"/>
  <c r="Y113" i="5" s="1"/>
  <c r="AI111" i="5"/>
  <c r="Y111" i="5" s="1"/>
  <c r="AI108" i="5"/>
  <c r="Y108" i="5" s="1"/>
  <c r="AI89" i="5"/>
  <c r="AI109" i="5" s="1"/>
  <c r="Y109" i="5" s="1"/>
  <c r="AI107" i="5"/>
  <c r="Y107" i="5" s="1"/>
  <c r="AI105" i="5"/>
  <c r="Y105" i="5" s="1"/>
  <c r="AI104" i="5"/>
  <c r="Y104" i="5" s="1"/>
  <c r="AI103" i="5"/>
  <c r="Y103" i="5" s="1"/>
  <c r="AI101" i="5"/>
  <c r="Y101" i="5" s="1"/>
  <c r="AI100" i="5"/>
  <c r="Y100" i="5" s="1"/>
  <c r="AI99" i="5"/>
  <c r="Y99" i="5" s="1"/>
  <c r="AI97" i="5"/>
  <c r="Y97" i="5" s="1"/>
  <c r="AI96" i="5"/>
  <c r="Y96" i="5" s="1"/>
  <c r="AI95" i="5"/>
  <c r="Y95" i="5" s="1"/>
  <c r="AI93" i="5"/>
  <c r="Y93" i="5" s="1"/>
  <c r="AI92" i="5"/>
  <c r="Y92" i="5" s="1"/>
  <c r="AI91" i="5"/>
  <c r="Y91" i="5" s="1"/>
  <c r="L93" i="5"/>
  <c r="AH93" i="5"/>
  <c r="X93" i="5" s="1"/>
  <c r="L95" i="5"/>
  <c r="AH95" i="5"/>
  <c r="X95" i="5" s="1"/>
  <c r="Y123" i="5"/>
  <c r="O134" i="5"/>
  <c r="O167" i="5"/>
  <c r="O45" i="5" s="1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AH108" i="5"/>
  <c r="X108" i="5" s="1"/>
  <c r="AJ144" i="5"/>
  <c r="AJ140" i="5"/>
  <c r="AJ134" i="5"/>
  <c r="AJ130" i="5"/>
  <c r="AJ146" i="5"/>
  <c r="AJ143" i="5"/>
  <c r="AJ142" i="5"/>
  <c r="AJ139" i="5"/>
  <c r="AJ123" i="5"/>
  <c r="AJ138" i="5"/>
  <c r="AJ135" i="5"/>
  <c r="AJ131" i="5"/>
  <c r="AJ127" i="5"/>
  <c r="AJ124" i="5"/>
  <c r="X122" i="5"/>
  <c r="X126" i="5"/>
  <c r="X130" i="5"/>
  <c r="AJ141" i="5"/>
  <c r="AJ145" i="5"/>
  <c r="M116" i="5"/>
  <c r="M115" i="5"/>
  <c r="M114" i="5"/>
  <c r="M113" i="5"/>
  <c r="M112" i="5"/>
  <c r="M111" i="5"/>
  <c r="M108" i="5"/>
  <c r="M109" i="5"/>
  <c r="AH109" i="5"/>
  <c r="X109" i="5" s="1"/>
  <c r="M110" i="5"/>
  <c r="AH110" i="5"/>
  <c r="X110" i="5" s="1"/>
  <c r="AH112" i="5"/>
  <c r="X112" i="5" s="1"/>
  <c r="AH114" i="5"/>
  <c r="X114" i="5" s="1"/>
  <c r="AH116" i="5"/>
  <c r="X116" i="5" s="1"/>
  <c r="X145" i="5"/>
  <c r="X141" i="5"/>
  <c r="X135" i="5"/>
  <c r="X131" i="5"/>
  <c r="X127" i="5"/>
  <c r="X124" i="5"/>
  <c r="X146" i="5"/>
  <c r="X144" i="5"/>
  <c r="X143" i="5"/>
  <c r="X142" i="5"/>
  <c r="X140" i="5"/>
  <c r="X139" i="5"/>
  <c r="X125" i="5"/>
  <c r="X123" i="5"/>
  <c r="AH101" i="5"/>
  <c r="X101" i="5" s="1"/>
  <c r="AH102" i="5"/>
  <c r="X102" i="5" s="1"/>
  <c r="AH103" i="5"/>
  <c r="X103" i="5" s="1"/>
  <c r="AH104" i="5"/>
  <c r="X104" i="5" s="1"/>
  <c r="AH105" i="5"/>
  <c r="X105" i="5" s="1"/>
  <c r="AH106" i="5"/>
  <c r="X106" i="5" s="1"/>
  <c r="AH107" i="5"/>
  <c r="X107" i="5" s="1"/>
  <c r="AH111" i="5"/>
  <c r="X111" i="5" s="1"/>
  <c r="AH113" i="5"/>
  <c r="X113" i="5" s="1"/>
  <c r="X129" i="5"/>
  <c r="AJ129" i="5"/>
  <c r="X133" i="5"/>
  <c r="AJ133" i="5"/>
  <c r="X137" i="5"/>
  <c r="AJ137" i="5"/>
  <c r="X138" i="5"/>
  <c r="M144" i="5"/>
  <c r="M140" i="5"/>
  <c r="M134" i="5"/>
  <c r="M130" i="5"/>
  <c r="Z143" i="5"/>
  <c r="Z139" i="5"/>
  <c r="Z138" i="5"/>
  <c r="Z137" i="5"/>
  <c r="Z133" i="5"/>
  <c r="Z129" i="5"/>
  <c r="AH146" i="5"/>
  <c r="AH142" i="5"/>
  <c r="AH136" i="5"/>
  <c r="AH132" i="5"/>
  <c r="AH128" i="5"/>
  <c r="AH122" i="5"/>
  <c r="Z123" i="5"/>
  <c r="AI123" i="5"/>
  <c r="M124" i="5"/>
  <c r="N125" i="5"/>
  <c r="AH126" i="5"/>
  <c r="Z130" i="5"/>
  <c r="Z134" i="5"/>
  <c r="N138" i="5"/>
  <c r="M139" i="5"/>
  <c r="AH139" i="5"/>
  <c r="N140" i="5"/>
  <c r="AH140" i="5"/>
  <c r="M141" i="5"/>
  <c r="AH141" i="5"/>
  <c r="M142" i="5"/>
  <c r="AI142" i="5"/>
  <c r="M143" i="5"/>
  <c r="AH143" i="5"/>
  <c r="AH144" i="5"/>
  <c r="M145" i="5"/>
  <c r="AH145" i="5"/>
  <c r="M146" i="5"/>
  <c r="M176" i="5"/>
  <c r="M54" i="5" s="1"/>
  <c r="M175" i="5"/>
  <c r="M53" i="5" s="1"/>
  <c r="M171" i="5"/>
  <c r="M49" i="5" s="1"/>
  <c r="M167" i="5"/>
  <c r="M45" i="5" s="1"/>
  <c r="M163" i="5"/>
  <c r="M41" i="5" s="1"/>
  <c r="M159" i="5"/>
  <c r="M37" i="5" s="1"/>
  <c r="M155" i="5"/>
  <c r="M33" i="5" s="1"/>
  <c r="N145" i="5"/>
  <c r="N141" i="5"/>
  <c r="N135" i="5"/>
  <c r="N131" i="5"/>
  <c r="AI143" i="5"/>
  <c r="AI139" i="5"/>
  <c r="AI138" i="5"/>
  <c r="AI137" i="5"/>
  <c r="AI133" i="5"/>
  <c r="AI129" i="5"/>
  <c r="M121" i="5"/>
  <c r="Z121" i="5"/>
  <c r="AH121" i="5"/>
  <c r="Z122" i="5"/>
  <c r="AI122" i="5"/>
  <c r="M123" i="5"/>
  <c r="N124" i="5"/>
  <c r="AH125" i="5"/>
  <c r="Z126" i="5"/>
  <c r="AI126" i="5"/>
  <c r="M127" i="5"/>
  <c r="N139" i="5"/>
  <c r="AI140" i="5"/>
  <c r="Z141" i="5"/>
  <c r="AI141" i="5"/>
  <c r="N142" i="5"/>
  <c r="Z142" i="5"/>
  <c r="N143" i="5"/>
  <c r="AI144" i="5"/>
  <c r="Z145" i="5"/>
  <c r="AI145" i="5"/>
  <c r="N146" i="5"/>
  <c r="Z146" i="5"/>
  <c r="N176" i="5"/>
  <c r="N54" i="5" s="1"/>
  <c r="N175" i="5"/>
  <c r="N53" i="5" s="1"/>
  <c r="N174" i="5"/>
  <c r="N52" i="5" s="1"/>
  <c r="N170" i="5"/>
  <c r="N48" i="5" s="1"/>
  <c r="N166" i="5"/>
  <c r="N44" i="5" s="1"/>
  <c r="N162" i="5"/>
  <c r="N40" i="5" s="1"/>
  <c r="N158" i="5"/>
  <c r="N36" i="5" s="1"/>
  <c r="N154" i="5"/>
  <c r="N32" i="5" s="1"/>
  <c r="N151" i="5"/>
  <c r="N29" i="5" s="1"/>
  <c r="M151" i="5"/>
  <c r="M29" i="5" s="1"/>
  <c r="M174" i="5"/>
  <c r="M52" i="5" s="1"/>
  <c r="P3" i="4"/>
  <c r="L151" i="4"/>
  <c r="L150" i="4"/>
  <c r="M150" i="4"/>
  <c r="M155" i="4" s="1"/>
  <c r="N150" i="4"/>
  <c r="N152" i="4" s="1"/>
  <c r="O150" i="4"/>
  <c r="O153" i="4" s="1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AJ144" i="4"/>
  <c r="AG120" i="4"/>
  <c r="AH120" i="4"/>
  <c r="AI120" i="4"/>
  <c r="AI133" i="4" s="1"/>
  <c r="AJ120" i="4"/>
  <c r="AJ141" i="4" s="1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Y124" i="4"/>
  <c r="Y126" i="4"/>
  <c r="Z126" i="4"/>
  <c r="Y130" i="4"/>
  <c r="Y132" i="4"/>
  <c r="Y133" i="4"/>
  <c r="Z135" i="4"/>
  <c r="Z139" i="4"/>
  <c r="Y142" i="4"/>
  <c r="Y144" i="4"/>
  <c r="Z145" i="4"/>
  <c r="W120" i="4"/>
  <c r="X120" i="4"/>
  <c r="X132" i="4" s="1"/>
  <c r="Y120" i="4"/>
  <c r="Y125" i="4" s="1"/>
  <c r="Z120" i="4"/>
  <c r="Z124" i="4" s="1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N128" i="4"/>
  <c r="N137" i="4"/>
  <c r="N140" i="4"/>
  <c r="N143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21" i="4"/>
  <c r="L120" i="4"/>
  <c r="M120" i="4"/>
  <c r="M127" i="4" s="1"/>
  <c r="N120" i="4"/>
  <c r="N124" i="4" s="1"/>
  <c r="O120" i="4"/>
  <c r="O122" i="4" s="1"/>
  <c r="AE92" i="4"/>
  <c r="AE93" i="4"/>
  <c r="AE94" i="4"/>
  <c r="AE95" i="4"/>
  <c r="AG95" i="4" s="1"/>
  <c r="AE96" i="4"/>
  <c r="AE97" i="4"/>
  <c r="AE98" i="4"/>
  <c r="AG98" i="4" s="1"/>
  <c r="AE99" i="4"/>
  <c r="AG99" i="4" s="1"/>
  <c r="AE100" i="4"/>
  <c r="AE101" i="4"/>
  <c r="AE102" i="4"/>
  <c r="AE103" i="4"/>
  <c r="AE104" i="4"/>
  <c r="AE105" i="4"/>
  <c r="AE106" i="4"/>
  <c r="AG106" i="4" s="1"/>
  <c r="AE107" i="4"/>
  <c r="AG107" i="4" s="1"/>
  <c r="AE108" i="4"/>
  <c r="AG108" i="4" s="1"/>
  <c r="AE109" i="4"/>
  <c r="AE110" i="4"/>
  <c r="AE111" i="4"/>
  <c r="AG111" i="4" s="1"/>
  <c r="AE112" i="4"/>
  <c r="AE113" i="4"/>
  <c r="AE114" i="4"/>
  <c r="AG114" i="4" s="1"/>
  <c r="AE115" i="4"/>
  <c r="AG115" i="4" s="1"/>
  <c r="AE116" i="4"/>
  <c r="AE91" i="4"/>
  <c r="AG90" i="4"/>
  <c r="AG89" i="4" s="1"/>
  <c r="AH90" i="4"/>
  <c r="AI90" i="4"/>
  <c r="AJ90" i="4"/>
  <c r="AG112" i="4"/>
  <c r="AG104" i="4"/>
  <c r="AG103" i="4"/>
  <c r="AG96" i="4"/>
  <c r="AJ89" i="4"/>
  <c r="AJ108" i="4" s="1"/>
  <c r="Z108" i="4" s="1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91" i="4"/>
  <c r="W61" i="4"/>
  <c r="Z90" i="4"/>
  <c r="W90" i="4"/>
  <c r="X90" i="4"/>
  <c r="Y90" i="4"/>
  <c r="W60" i="4"/>
  <c r="X60" i="4"/>
  <c r="Y60" i="4"/>
  <c r="Z60" i="4"/>
  <c r="L90" i="4"/>
  <c r="M90" i="4"/>
  <c r="N90" i="4"/>
  <c r="O90" i="4"/>
  <c r="L60" i="4"/>
  <c r="M60" i="4"/>
  <c r="N60" i="4"/>
  <c r="O60" i="4"/>
  <c r="L61" i="4"/>
  <c r="E21" i="7" l="1"/>
  <c r="AC90" i="7"/>
  <c r="R120" i="7"/>
  <c r="AC60" i="7"/>
  <c r="AC120" i="7"/>
  <c r="AM137" i="7"/>
  <c r="R28" i="7"/>
  <c r="R90" i="7"/>
  <c r="R150" i="7"/>
  <c r="N23" i="7"/>
  <c r="Q22" i="7" s="1"/>
  <c r="K28" i="7" s="1"/>
  <c r="R60" i="7"/>
  <c r="R27" i="7"/>
  <c r="N22" i="5"/>
  <c r="M20" i="5" s="1"/>
  <c r="Z80" i="5"/>
  <c r="AI112" i="5"/>
  <c r="Y112" i="5" s="1"/>
  <c r="AI116" i="5"/>
  <c r="Y116" i="5" s="1"/>
  <c r="Z78" i="5"/>
  <c r="Z76" i="5"/>
  <c r="Z74" i="5"/>
  <c r="Z72" i="5"/>
  <c r="Z70" i="5"/>
  <c r="Z68" i="5"/>
  <c r="Z66" i="5"/>
  <c r="Z64" i="5"/>
  <c r="Z62" i="5"/>
  <c r="Z85" i="5"/>
  <c r="Y71" i="5"/>
  <c r="Y66" i="5"/>
  <c r="Y74" i="5"/>
  <c r="Y82" i="5"/>
  <c r="Y84" i="5"/>
  <c r="Y63" i="5"/>
  <c r="M21" i="5"/>
  <c r="Y65" i="5"/>
  <c r="AI94" i="5"/>
  <c r="Y94" i="5" s="1"/>
  <c r="AI98" i="5"/>
  <c r="Y98" i="5" s="1"/>
  <c r="AI102" i="5"/>
  <c r="Y102" i="5" s="1"/>
  <c r="AI106" i="5"/>
  <c r="Y106" i="5" s="1"/>
  <c r="AI110" i="5"/>
  <c r="Y110" i="5" s="1"/>
  <c r="AI114" i="5"/>
  <c r="Y114" i="5" s="1"/>
  <c r="Z75" i="5"/>
  <c r="Z67" i="5"/>
  <c r="Z86" i="5"/>
  <c r="Z82" i="5"/>
  <c r="Y67" i="5"/>
  <c r="Y62" i="5"/>
  <c r="Y70" i="5"/>
  <c r="Y78" i="5"/>
  <c r="Y86" i="5"/>
  <c r="Y77" i="5"/>
  <c r="O133" i="4"/>
  <c r="N121" i="4"/>
  <c r="O144" i="4"/>
  <c r="N141" i="4"/>
  <c r="O138" i="4"/>
  <c r="N136" i="4"/>
  <c r="N132" i="4"/>
  <c r="N129" i="4"/>
  <c r="O126" i="4"/>
  <c r="N122" i="4"/>
  <c r="Z146" i="4"/>
  <c r="Z143" i="4"/>
  <c r="Y141" i="4"/>
  <c r="Z137" i="4"/>
  <c r="Y134" i="4"/>
  <c r="Z131" i="4"/>
  <c r="Y128" i="4"/>
  <c r="Z125" i="4"/>
  <c r="Z122" i="4"/>
  <c r="AJ146" i="4"/>
  <c r="AJ134" i="4"/>
  <c r="O130" i="4"/>
  <c r="O124" i="4"/>
  <c r="O146" i="4"/>
  <c r="N144" i="4"/>
  <c r="O140" i="4"/>
  <c r="O137" i="4"/>
  <c r="N135" i="4"/>
  <c r="N131" i="4"/>
  <c r="O128" i="4"/>
  <c r="N125" i="4"/>
  <c r="Y146" i="4"/>
  <c r="Z142" i="4"/>
  <c r="Y140" i="4"/>
  <c r="Y137" i="4"/>
  <c r="Z133" i="4"/>
  <c r="Z130" i="4"/>
  <c r="Z127" i="4"/>
  <c r="AJ145" i="4"/>
  <c r="O145" i="4"/>
  <c r="N145" i="4"/>
  <c r="O142" i="4"/>
  <c r="N139" i="4"/>
  <c r="O136" i="4"/>
  <c r="N133" i="4"/>
  <c r="O129" i="4"/>
  <c r="N127" i="4"/>
  <c r="Z121" i="4"/>
  <c r="Z141" i="4"/>
  <c r="Z138" i="4"/>
  <c r="Z134" i="4"/>
  <c r="Z129" i="4"/>
  <c r="Z123" i="4"/>
  <c r="AJ121" i="4"/>
  <c r="M142" i="4"/>
  <c r="AI89" i="4"/>
  <c r="AI107" i="4" s="1"/>
  <c r="Y107" i="4" s="1"/>
  <c r="AG92" i="4"/>
  <c r="AG100" i="4"/>
  <c r="AG116" i="4"/>
  <c r="AH89" i="4"/>
  <c r="AH93" i="4" s="1"/>
  <c r="X93" i="4" s="1"/>
  <c r="AH105" i="4"/>
  <c r="X105" i="4" s="1"/>
  <c r="AI99" i="4"/>
  <c r="Y99" i="4" s="1"/>
  <c r="O127" i="4"/>
  <c r="O131" i="4"/>
  <c r="O135" i="4"/>
  <c r="O139" i="4"/>
  <c r="O143" i="4"/>
  <c r="O121" i="4"/>
  <c r="O141" i="4"/>
  <c r="M140" i="4"/>
  <c r="M138" i="4"/>
  <c r="O134" i="4"/>
  <c r="O132" i="4"/>
  <c r="M131" i="4"/>
  <c r="O125" i="4"/>
  <c r="O123" i="4"/>
  <c r="X141" i="4"/>
  <c r="X136" i="4"/>
  <c r="AH125" i="4"/>
  <c r="AH129" i="4"/>
  <c r="AH133" i="4"/>
  <c r="AH137" i="4"/>
  <c r="AH141" i="4"/>
  <c r="AH145" i="4"/>
  <c r="AH121" i="4"/>
  <c r="AH124" i="4"/>
  <c r="AH128" i="4"/>
  <c r="AH132" i="4"/>
  <c r="AH123" i="4"/>
  <c r="AH127" i="4"/>
  <c r="AH131" i="4"/>
  <c r="AH135" i="4"/>
  <c r="AH122" i="4"/>
  <c r="AH126" i="4"/>
  <c r="AH130" i="4"/>
  <c r="AH134" i="4"/>
  <c r="AH138" i="4"/>
  <c r="AH139" i="4"/>
  <c r="AH143" i="4"/>
  <c r="AH136" i="4"/>
  <c r="AH140" i="4"/>
  <c r="AH142" i="4"/>
  <c r="AH144" i="4"/>
  <c r="AH146" i="4"/>
  <c r="AI110" i="4"/>
  <c r="Y110" i="4" s="1"/>
  <c r="AI102" i="4"/>
  <c r="Y102" i="4" s="1"/>
  <c r="AI94" i="4"/>
  <c r="Y94" i="4" s="1"/>
  <c r="M143" i="4"/>
  <c r="M136" i="4"/>
  <c r="M134" i="4"/>
  <c r="X122" i="4"/>
  <c r="X126" i="4"/>
  <c r="X130" i="4"/>
  <c r="X134" i="4"/>
  <c r="X138" i="4"/>
  <c r="X142" i="4"/>
  <c r="X146" i="4"/>
  <c r="X124" i="4"/>
  <c r="X131" i="4"/>
  <c r="X133" i="4"/>
  <c r="X140" i="4"/>
  <c r="X144" i="4"/>
  <c r="X129" i="4"/>
  <c r="X127" i="4"/>
  <c r="X123" i="4"/>
  <c r="AI105" i="4"/>
  <c r="Y105" i="4" s="1"/>
  <c r="AI97" i="4"/>
  <c r="Y97" i="4" s="1"/>
  <c r="M123" i="4"/>
  <c r="M125" i="4"/>
  <c r="M129" i="4"/>
  <c r="M133" i="4"/>
  <c r="M137" i="4"/>
  <c r="M141" i="4"/>
  <c r="M145" i="4"/>
  <c r="M121" i="4"/>
  <c r="M146" i="4"/>
  <c r="M139" i="4"/>
  <c r="M132" i="4"/>
  <c r="M130" i="4"/>
  <c r="X121" i="4"/>
  <c r="X135" i="4"/>
  <c r="X125" i="4"/>
  <c r="AI113" i="4"/>
  <c r="Y113" i="4" s="1"/>
  <c r="AG91" i="4"/>
  <c r="AI95" i="4"/>
  <c r="Y95" i="4" s="1"/>
  <c r="AH108" i="4"/>
  <c r="X108" i="4" s="1"/>
  <c r="M144" i="4"/>
  <c r="M135" i="4"/>
  <c r="M128" i="4"/>
  <c r="M126" i="4"/>
  <c r="M124" i="4"/>
  <c r="M122" i="4"/>
  <c r="X145" i="4"/>
  <c r="X143" i="4"/>
  <c r="X139" i="4"/>
  <c r="X137" i="4"/>
  <c r="X128" i="4"/>
  <c r="N146" i="4"/>
  <c r="N142" i="4"/>
  <c r="N138" i="4"/>
  <c r="N134" i="4"/>
  <c r="N130" i="4"/>
  <c r="N126" i="4"/>
  <c r="N123" i="4"/>
  <c r="Y123" i="4"/>
  <c r="Y127" i="4"/>
  <c r="Y131" i="4"/>
  <c r="Y135" i="4"/>
  <c r="Y139" i="4"/>
  <c r="Y143" i="4"/>
  <c r="Y121" i="4"/>
  <c r="Y145" i="4"/>
  <c r="Y138" i="4"/>
  <c r="Y136" i="4"/>
  <c r="Y129" i="4"/>
  <c r="Y122" i="4"/>
  <c r="AJ123" i="4"/>
  <c r="AJ127" i="4"/>
  <c r="AJ131" i="4"/>
  <c r="AJ135" i="4"/>
  <c r="AJ139" i="4"/>
  <c r="AJ143" i="4"/>
  <c r="AJ122" i="4"/>
  <c r="AJ126" i="4"/>
  <c r="AJ130" i="4"/>
  <c r="AJ125" i="4"/>
  <c r="AJ129" i="4"/>
  <c r="AJ133" i="4"/>
  <c r="AJ137" i="4"/>
  <c r="AJ124" i="4"/>
  <c r="AJ128" i="4"/>
  <c r="AJ132" i="4"/>
  <c r="AJ136" i="4"/>
  <c r="AI144" i="4"/>
  <c r="AJ142" i="4"/>
  <c r="AJ140" i="4"/>
  <c r="AJ138" i="4"/>
  <c r="AI122" i="4"/>
  <c r="AI126" i="4"/>
  <c r="AI130" i="4"/>
  <c r="AI134" i="4"/>
  <c r="AI138" i="4"/>
  <c r="AI142" i="4"/>
  <c r="AI146" i="4"/>
  <c r="AI125" i="4"/>
  <c r="AI129" i="4"/>
  <c r="AI124" i="4"/>
  <c r="AI128" i="4"/>
  <c r="AI132" i="4"/>
  <c r="AI136" i="4"/>
  <c r="AI123" i="4"/>
  <c r="AI127" i="4"/>
  <c r="AI131" i="4"/>
  <c r="AI135" i="4"/>
  <c r="AI139" i="4"/>
  <c r="AI121" i="4"/>
  <c r="AI140" i="4"/>
  <c r="AI137" i="4"/>
  <c r="AI145" i="4"/>
  <c r="AI143" i="4"/>
  <c r="AI141" i="4"/>
  <c r="N151" i="4"/>
  <c r="M176" i="4"/>
  <c r="O174" i="4"/>
  <c r="N173" i="4"/>
  <c r="M172" i="4"/>
  <c r="M50" i="4" s="1"/>
  <c r="O170" i="4"/>
  <c r="N169" i="4"/>
  <c r="M168" i="4"/>
  <c r="O166" i="4"/>
  <c r="N165" i="4"/>
  <c r="M164" i="4"/>
  <c r="O162" i="4"/>
  <c r="N161" i="4"/>
  <c r="M160" i="4"/>
  <c r="O158" i="4"/>
  <c r="N157" i="4"/>
  <c r="M156" i="4"/>
  <c r="O154" i="4"/>
  <c r="N153" i="4"/>
  <c r="M152" i="4"/>
  <c r="O151" i="4"/>
  <c r="O29" i="4" s="1"/>
  <c r="O175" i="4"/>
  <c r="N174" i="4"/>
  <c r="M173" i="4"/>
  <c r="O171" i="4"/>
  <c r="N170" i="4"/>
  <c r="M169" i="4"/>
  <c r="O167" i="4"/>
  <c r="N166" i="4"/>
  <c r="M165" i="4"/>
  <c r="O163" i="4"/>
  <c r="N162" i="4"/>
  <c r="M161" i="4"/>
  <c r="O159" i="4"/>
  <c r="O37" i="4" s="1"/>
  <c r="N158" i="4"/>
  <c r="M157" i="4"/>
  <c r="O155" i="4"/>
  <c r="O33" i="4" s="1"/>
  <c r="N154" i="4"/>
  <c r="M153" i="4"/>
  <c r="O176" i="4"/>
  <c r="N175" i="4"/>
  <c r="M174" i="4"/>
  <c r="O172" i="4"/>
  <c r="N171" i="4"/>
  <c r="M170" i="4"/>
  <c r="M48" i="4" s="1"/>
  <c r="O168" i="4"/>
  <c r="N167" i="4"/>
  <c r="M166" i="4"/>
  <c r="O164" i="4"/>
  <c r="N163" i="4"/>
  <c r="M162" i="4"/>
  <c r="O160" i="4"/>
  <c r="N159" i="4"/>
  <c r="M158" i="4"/>
  <c r="O156" i="4"/>
  <c r="N155" i="4"/>
  <c r="M154" i="4"/>
  <c r="O152" i="4"/>
  <c r="Z144" i="4"/>
  <c r="Z140" i="4"/>
  <c r="Z136" i="4"/>
  <c r="Z132" i="4"/>
  <c r="Z128" i="4"/>
  <c r="M151" i="4"/>
  <c r="N176" i="4"/>
  <c r="N54" i="4" s="1"/>
  <c r="M175" i="4"/>
  <c r="O173" i="4"/>
  <c r="N172" i="4"/>
  <c r="M171" i="4"/>
  <c r="O169" i="4"/>
  <c r="O47" i="4" s="1"/>
  <c r="N168" i="4"/>
  <c r="M167" i="4"/>
  <c r="O165" i="4"/>
  <c r="N164" i="4"/>
  <c r="N42" i="4" s="1"/>
  <c r="M163" i="4"/>
  <c r="O161" i="4"/>
  <c r="N160" i="4"/>
  <c r="M159" i="4"/>
  <c r="O157" i="4"/>
  <c r="N156" i="4"/>
  <c r="L30" i="4"/>
  <c r="J29" i="4"/>
  <c r="J54" i="4"/>
  <c r="L52" i="4"/>
  <c r="L51" i="4"/>
  <c r="N49" i="4"/>
  <c r="N48" i="4"/>
  <c r="J47" i="4"/>
  <c r="J46" i="4"/>
  <c r="L44" i="4"/>
  <c r="L43" i="4"/>
  <c r="M42" i="4"/>
  <c r="N41" i="4"/>
  <c r="N40" i="4"/>
  <c r="O39" i="4"/>
  <c r="J39" i="4"/>
  <c r="J38" i="4"/>
  <c r="L36" i="4"/>
  <c r="L35" i="4"/>
  <c r="M34" i="4"/>
  <c r="O53" i="4"/>
  <c r="J53" i="4"/>
  <c r="J52" i="4"/>
  <c r="L50" i="4"/>
  <c r="L49" i="4"/>
  <c r="N47" i="4"/>
  <c r="N46" i="4"/>
  <c r="O45" i="4"/>
  <c r="J45" i="4"/>
  <c r="J44" i="4"/>
  <c r="L42" i="4"/>
  <c r="L41" i="4"/>
  <c r="M40" i="4"/>
  <c r="N39" i="4"/>
  <c r="N38" i="4"/>
  <c r="J37" i="4"/>
  <c r="J36" i="4"/>
  <c r="M29" i="4"/>
  <c r="M54" i="4"/>
  <c r="N53" i="4"/>
  <c r="N52" i="4"/>
  <c r="O51" i="4"/>
  <c r="J51" i="4"/>
  <c r="J50" i="4"/>
  <c r="L48" i="4"/>
  <c r="L47" i="4"/>
  <c r="M46" i="4"/>
  <c r="N45" i="4"/>
  <c r="N44" i="4"/>
  <c r="O43" i="4"/>
  <c r="J43" i="4"/>
  <c r="J42" i="4"/>
  <c r="L40" i="4"/>
  <c r="L39" i="4"/>
  <c r="M38" i="4"/>
  <c r="N37" i="4"/>
  <c r="N36" i="4"/>
  <c r="O35" i="4"/>
  <c r="J35" i="4"/>
  <c r="L29" i="4"/>
  <c r="L54" i="4"/>
  <c r="L53" i="4"/>
  <c r="M52" i="4"/>
  <c r="N51" i="4"/>
  <c r="N50" i="4"/>
  <c r="O49" i="4"/>
  <c r="J49" i="4"/>
  <c r="J48" i="4"/>
  <c r="L46" i="4"/>
  <c r="L45" i="4"/>
  <c r="M44" i="4"/>
  <c r="N43" i="4"/>
  <c r="O41" i="4"/>
  <c r="J41" i="4"/>
  <c r="J40" i="4"/>
  <c r="L38" i="4"/>
  <c r="L37" i="4"/>
  <c r="M36" i="4"/>
  <c r="N35" i="4"/>
  <c r="N34" i="4"/>
  <c r="N29" i="4"/>
  <c r="O54" i="4"/>
  <c r="M53" i="4"/>
  <c r="O52" i="4"/>
  <c r="M51" i="4"/>
  <c r="O50" i="4"/>
  <c r="M49" i="4"/>
  <c r="O48" i="4"/>
  <c r="M47" i="4"/>
  <c r="O46" i="4"/>
  <c r="M45" i="4"/>
  <c r="O44" i="4"/>
  <c r="M43" i="4"/>
  <c r="O42" i="4"/>
  <c r="M41" i="4"/>
  <c r="O40" i="4"/>
  <c r="M39" i="4"/>
  <c r="O38" i="4"/>
  <c r="M37" i="4"/>
  <c r="O36" i="4"/>
  <c r="M35" i="4"/>
  <c r="O34" i="4"/>
  <c r="M33" i="4"/>
  <c r="O32" i="4"/>
  <c r="M31" i="4"/>
  <c r="O30" i="4"/>
  <c r="J34" i="4"/>
  <c r="L33" i="4"/>
  <c r="N32" i="4"/>
  <c r="J32" i="4"/>
  <c r="L31" i="4"/>
  <c r="N30" i="4"/>
  <c r="J30" i="4"/>
  <c r="M32" i="4"/>
  <c r="O31" i="4"/>
  <c r="M30" i="4"/>
  <c r="L34" i="4"/>
  <c r="N33" i="4"/>
  <c r="J33" i="4"/>
  <c r="L32" i="4"/>
  <c r="N31" i="4"/>
  <c r="J31" i="4"/>
  <c r="AG93" i="4"/>
  <c r="AG97" i="4"/>
  <c r="AG101" i="4"/>
  <c r="AG105" i="4"/>
  <c r="AG109" i="4"/>
  <c r="AG113" i="4"/>
  <c r="AH114" i="4"/>
  <c r="X114" i="4" s="1"/>
  <c r="AH106" i="4"/>
  <c r="X106" i="4" s="1"/>
  <c r="AH98" i="4"/>
  <c r="X98" i="4" s="1"/>
  <c r="AG94" i="4"/>
  <c r="AG102" i="4"/>
  <c r="AG110" i="4"/>
  <c r="AJ114" i="4"/>
  <c r="Z114" i="4" s="1"/>
  <c r="AJ115" i="4"/>
  <c r="Z115" i="4" s="1"/>
  <c r="AJ116" i="4"/>
  <c r="Z116" i="4" s="1"/>
  <c r="AJ112" i="4"/>
  <c r="Z112" i="4" s="1"/>
  <c r="AJ104" i="4"/>
  <c r="Z104" i="4" s="1"/>
  <c r="AJ100" i="4"/>
  <c r="Z100" i="4" s="1"/>
  <c r="AJ96" i="4"/>
  <c r="Z96" i="4" s="1"/>
  <c r="AJ92" i="4"/>
  <c r="Z92" i="4" s="1"/>
  <c r="AH91" i="4"/>
  <c r="X91" i="4" s="1"/>
  <c r="AI116" i="4"/>
  <c r="Y116" i="4" s="1"/>
  <c r="AH115" i="4"/>
  <c r="X115" i="4" s="1"/>
  <c r="AJ113" i="4"/>
  <c r="Z113" i="4" s="1"/>
  <c r="AI112" i="4"/>
  <c r="Y112" i="4" s="1"/>
  <c r="AH111" i="4"/>
  <c r="X111" i="4" s="1"/>
  <c r="AJ109" i="4"/>
  <c r="Z109" i="4" s="1"/>
  <c r="AI108" i="4"/>
  <c r="Y108" i="4" s="1"/>
  <c r="AH107" i="4"/>
  <c r="X107" i="4" s="1"/>
  <c r="AJ105" i="4"/>
  <c r="Z105" i="4" s="1"/>
  <c r="AI104" i="4"/>
  <c r="Y104" i="4" s="1"/>
  <c r="AH103" i="4"/>
  <c r="X103" i="4" s="1"/>
  <c r="AJ101" i="4"/>
  <c r="Z101" i="4" s="1"/>
  <c r="AI100" i="4"/>
  <c r="Y100" i="4" s="1"/>
  <c r="AH99" i="4"/>
  <c r="X99" i="4" s="1"/>
  <c r="AJ97" i="4"/>
  <c r="Z97" i="4" s="1"/>
  <c r="AI96" i="4"/>
  <c r="Y96" i="4" s="1"/>
  <c r="AJ93" i="4"/>
  <c r="Z93" i="4" s="1"/>
  <c r="AJ110" i="4"/>
  <c r="Z110" i="4" s="1"/>
  <c r="AJ106" i="4"/>
  <c r="Z106" i="4" s="1"/>
  <c r="AJ102" i="4"/>
  <c r="Z102" i="4" s="1"/>
  <c r="AJ98" i="4"/>
  <c r="Z98" i="4" s="1"/>
  <c r="AJ94" i="4"/>
  <c r="Z94" i="4" s="1"/>
  <c r="AJ111" i="4"/>
  <c r="Z111" i="4" s="1"/>
  <c r="AJ107" i="4"/>
  <c r="Z107" i="4" s="1"/>
  <c r="AJ103" i="4"/>
  <c r="Z103" i="4" s="1"/>
  <c r="AJ99" i="4"/>
  <c r="Z99" i="4" s="1"/>
  <c r="AJ95" i="4"/>
  <c r="Z95" i="4" s="1"/>
  <c r="AJ91" i="4"/>
  <c r="Z91" i="4" s="1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N23" i="5" l="1"/>
  <c r="Q22" i="5" s="1"/>
  <c r="K28" i="5" s="1"/>
  <c r="E22" i="7"/>
  <c r="K150" i="7"/>
  <c r="V90" i="7"/>
  <c r="K120" i="7"/>
  <c r="AF120" i="7"/>
  <c r="K90" i="7"/>
  <c r="V120" i="7"/>
  <c r="K60" i="7"/>
  <c r="AF90" i="7"/>
  <c r="V60" i="7"/>
  <c r="R150" i="5"/>
  <c r="AC120" i="5"/>
  <c r="AM137" i="5"/>
  <c r="R120" i="5"/>
  <c r="AC90" i="5"/>
  <c r="AC60" i="5"/>
  <c r="R90" i="5"/>
  <c r="AM107" i="5"/>
  <c r="R28" i="5"/>
  <c r="R60" i="5"/>
  <c r="R27" i="5"/>
  <c r="E21" i="5"/>
  <c r="AH94" i="4"/>
  <c r="X94" i="4" s="1"/>
  <c r="AH102" i="4"/>
  <c r="X102" i="4" s="1"/>
  <c r="AH92" i="4"/>
  <c r="X92" i="4" s="1"/>
  <c r="AI115" i="4"/>
  <c r="Y115" i="4" s="1"/>
  <c r="AH109" i="4"/>
  <c r="X109" i="4" s="1"/>
  <c r="AH97" i="4"/>
  <c r="X97" i="4" s="1"/>
  <c r="AH100" i="4"/>
  <c r="X100" i="4" s="1"/>
  <c r="AI106" i="4"/>
  <c r="Y106" i="4" s="1"/>
  <c r="AI91" i="4"/>
  <c r="Y91" i="4" s="1"/>
  <c r="AI101" i="4"/>
  <c r="Y101" i="4" s="1"/>
  <c r="AI93" i="4"/>
  <c r="Y93" i="4" s="1"/>
  <c r="AH112" i="4"/>
  <c r="X112" i="4" s="1"/>
  <c r="AH95" i="4"/>
  <c r="X95" i="4" s="1"/>
  <c r="AH113" i="4"/>
  <c r="X113" i="4" s="1"/>
  <c r="AH96" i="4"/>
  <c r="X96" i="4" s="1"/>
  <c r="AH104" i="4"/>
  <c r="X104" i="4" s="1"/>
  <c r="AH110" i="4"/>
  <c r="X110" i="4" s="1"/>
  <c r="AI92" i="4"/>
  <c r="Y92" i="4" s="1"/>
  <c r="AI114" i="4"/>
  <c r="Y114" i="4" s="1"/>
  <c r="AI103" i="4"/>
  <c r="Y103" i="4" s="1"/>
  <c r="AI98" i="4"/>
  <c r="Y98" i="4" s="1"/>
  <c r="AI109" i="4"/>
  <c r="Y109" i="4" s="1"/>
  <c r="AH116" i="4"/>
  <c r="X116" i="4" s="1"/>
  <c r="AI111" i="4"/>
  <c r="Y111" i="4" s="1"/>
  <c r="AH101" i="4"/>
  <c r="X101" i="4" s="1"/>
  <c r="W59" i="4"/>
  <c r="X59" i="4"/>
  <c r="Y59" i="4"/>
  <c r="Z59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L113" i="4"/>
  <c r="M113" i="4"/>
  <c r="N113" i="4"/>
  <c r="L114" i="4"/>
  <c r="M114" i="4"/>
  <c r="N114" i="4"/>
  <c r="L115" i="4"/>
  <c r="M115" i="4"/>
  <c r="N115" i="4"/>
  <c r="L116" i="4"/>
  <c r="M116" i="4"/>
  <c r="N116" i="4"/>
  <c r="N91" i="4"/>
  <c r="M91" i="4"/>
  <c r="L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91" i="4"/>
  <c r="E22" i="5" l="1"/>
  <c r="V59" i="7"/>
  <c r="V84" i="7" s="1"/>
  <c r="R91" i="7"/>
  <c r="K116" i="7"/>
  <c r="K115" i="7"/>
  <c r="K114" i="7"/>
  <c r="K113" i="7"/>
  <c r="K112" i="7"/>
  <c r="K111" i="7"/>
  <c r="K110" i="7"/>
  <c r="K109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108" i="7"/>
  <c r="K176" i="7"/>
  <c r="K172" i="7"/>
  <c r="K168" i="7"/>
  <c r="K164" i="7"/>
  <c r="K160" i="7"/>
  <c r="K156" i="7"/>
  <c r="K175" i="7"/>
  <c r="K171" i="7"/>
  <c r="K167" i="7"/>
  <c r="K163" i="7"/>
  <c r="K159" i="7"/>
  <c r="K155" i="7"/>
  <c r="K174" i="7"/>
  <c r="K170" i="7"/>
  <c r="K166" i="7"/>
  <c r="K162" i="7"/>
  <c r="K158" i="7"/>
  <c r="K154" i="7"/>
  <c r="K151" i="7"/>
  <c r="K173" i="7"/>
  <c r="K169" i="7"/>
  <c r="K165" i="7"/>
  <c r="K161" i="7"/>
  <c r="K157" i="7"/>
  <c r="K153" i="7"/>
  <c r="K152" i="7"/>
  <c r="R151" i="7"/>
  <c r="AF89" i="7"/>
  <c r="AF105" i="7" s="1"/>
  <c r="V105" i="7" s="1"/>
  <c r="AF144" i="7"/>
  <c r="AF140" i="7"/>
  <c r="AF134" i="7"/>
  <c r="AF130" i="7"/>
  <c r="AF146" i="7"/>
  <c r="AF145" i="7"/>
  <c r="AF143" i="7"/>
  <c r="AF142" i="7"/>
  <c r="AF141" i="7"/>
  <c r="AF139" i="7"/>
  <c r="AM138" i="7"/>
  <c r="AF138" i="7"/>
  <c r="AF137" i="7"/>
  <c r="AF136" i="7"/>
  <c r="AF135" i="7"/>
  <c r="AF133" i="7"/>
  <c r="AF132" i="7"/>
  <c r="AF131" i="7"/>
  <c r="AF129" i="7"/>
  <c r="AF125" i="7"/>
  <c r="AF121" i="7"/>
  <c r="AF126" i="7"/>
  <c r="AF124" i="7"/>
  <c r="AF123" i="7"/>
  <c r="AF122" i="7"/>
  <c r="AF127" i="7"/>
  <c r="AF128" i="7"/>
  <c r="K86" i="7"/>
  <c r="K85" i="7"/>
  <c r="K84" i="7"/>
  <c r="K82" i="7"/>
  <c r="K80" i="7"/>
  <c r="K78" i="7"/>
  <c r="K76" i="7"/>
  <c r="K74" i="7"/>
  <c r="K72" i="7"/>
  <c r="K70" i="7"/>
  <c r="K68" i="7"/>
  <c r="K66" i="7"/>
  <c r="K64" i="7"/>
  <c r="K62" i="7"/>
  <c r="K61" i="7"/>
  <c r="K79" i="7"/>
  <c r="K77" i="7"/>
  <c r="K75" i="7"/>
  <c r="K73" i="7"/>
  <c r="K71" i="7"/>
  <c r="K69" i="7"/>
  <c r="K67" i="7"/>
  <c r="K65" i="7"/>
  <c r="K63" i="7"/>
  <c r="K81" i="7"/>
  <c r="K83" i="7"/>
  <c r="R61" i="7"/>
  <c r="K146" i="7"/>
  <c r="K54" i="7" s="1"/>
  <c r="K142" i="7"/>
  <c r="K50" i="7" s="1"/>
  <c r="K136" i="7"/>
  <c r="K44" i="7" s="1"/>
  <c r="K132" i="7"/>
  <c r="K40" i="7" s="1"/>
  <c r="K128" i="7"/>
  <c r="K36" i="7" s="1"/>
  <c r="K145" i="7"/>
  <c r="K53" i="7" s="1"/>
  <c r="K144" i="7"/>
  <c r="K52" i="7" s="1"/>
  <c r="K143" i="7"/>
  <c r="K51" i="7" s="1"/>
  <c r="K141" i="7"/>
  <c r="K49" i="7" s="1"/>
  <c r="K140" i="7"/>
  <c r="K48" i="7" s="1"/>
  <c r="K139" i="7"/>
  <c r="K47" i="7" s="1"/>
  <c r="K138" i="7"/>
  <c r="K46" i="7" s="1"/>
  <c r="K137" i="7"/>
  <c r="K45" i="7" s="1"/>
  <c r="K135" i="7"/>
  <c r="K43" i="7" s="1"/>
  <c r="K134" i="7"/>
  <c r="K42" i="7" s="1"/>
  <c r="K133" i="7"/>
  <c r="K41" i="7" s="1"/>
  <c r="K131" i="7"/>
  <c r="K39" i="7" s="1"/>
  <c r="K130" i="7"/>
  <c r="K38" i="7" s="1"/>
  <c r="K129" i="7"/>
  <c r="K37" i="7" s="1"/>
  <c r="K127" i="7"/>
  <c r="K35" i="7" s="1"/>
  <c r="K123" i="7"/>
  <c r="K31" i="7" s="1"/>
  <c r="K121" i="7"/>
  <c r="K29" i="7" s="1"/>
  <c r="K126" i="7"/>
  <c r="K34" i="7" s="1"/>
  <c r="K125" i="7"/>
  <c r="K33" i="7" s="1"/>
  <c r="K124" i="7"/>
  <c r="K32" i="7" s="1"/>
  <c r="K122" i="7"/>
  <c r="K30" i="7" s="1"/>
  <c r="R121" i="7"/>
  <c r="S31" i="7" s="1"/>
  <c r="V143" i="7"/>
  <c r="V139" i="7"/>
  <c r="V138" i="7"/>
  <c r="V137" i="7"/>
  <c r="V133" i="7"/>
  <c r="V129" i="7"/>
  <c r="V146" i="7"/>
  <c r="V145" i="7"/>
  <c r="V144" i="7"/>
  <c r="V142" i="7"/>
  <c r="V141" i="7"/>
  <c r="V140" i="7"/>
  <c r="V136" i="7"/>
  <c r="V135" i="7"/>
  <c r="V134" i="7"/>
  <c r="V132" i="7"/>
  <c r="V131" i="7"/>
  <c r="V130" i="7"/>
  <c r="V124" i="7"/>
  <c r="V127" i="7"/>
  <c r="V126" i="7"/>
  <c r="V125" i="7"/>
  <c r="V123" i="7"/>
  <c r="V122" i="7"/>
  <c r="AC121" i="7"/>
  <c r="V121" i="7"/>
  <c r="V128" i="7"/>
  <c r="V120" i="5"/>
  <c r="V90" i="5"/>
  <c r="AF120" i="5"/>
  <c r="V60" i="5"/>
  <c r="K120" i="5"/>
  <c r="K150" i="5"/>
  <c r="R151" i="5" s="1"/>
  <c r="K90" i="5"/>
  <c r="AF90" i="5"/>
  <c r="K60" i="5"/>
  <c r="Y62" i="4"/>
  <c r="Y64" i="4"/>
  <c r="Y66" i="4"/>
  <c r="Y68" i="4"/>
  <c r="Y70" i="4"/>
  <c r="Y72" i="4"/>
  <c r="Y74" i="4"/>
  <c r="Y76" i="4"/>
  <c r="Y78" i="4"/>
  <c r="Y80" i="4"/>
  <c r="Y82" i="4"/>
  <c r="Y84" i="4"/>
  <c r="Y86" i="4"/>
  <c r="Y63" i="4"/>
  <c r="Y65" i="4"/>
  <c r="Y67" i="4"/>
  <c r="Y69" i="4"/>
  <c r="Y71" i="4"/>
  <c r="Y73" i="4"/>
  <c r="Y75" i="4"/>
  <c r="Y77" i="4"/>
  <c r="Y79" i="4"/>
  <c r="Y81" i="4"/>
  <c r="Y83" i="4"/>
  <c r="Y85" i="4"/>
  <c r="Y61" i="4"/>
  <c r="X63" i="4"/>
  <c r="X67" i="4"/>
  <c r="X71" i="4"/>
  <c r="X75" i="4"/>
  <c r="X79" i="4"/>
  <c r="X83" i="4"/>
  <c r="X61" i="4"/>
  <c r="X64" i="4"/>
  <c r="X68" i="4"/>
  <c r="X72" i="4"/>
  <c r="X76" i="4"/>
  <c r="X80" i="4"/>
  <c r="X84" i="4"/>
  <c r="X65" i="4"/>
  <c r="X69" i="4"/>
  <c r="X73" i="4"/>
  <c r="X77" i="4"/>
  <c r="X81" i="4"/>
  <c r="X85" i="4"/>
  <c r="X62" i="4"/>
  <c r="X66" i="4"/>
  <c r="X70" i="4"/>
  <c r="X74" i="4"/>
  <c r="X78" i="4"/>
  <c r="X82" i="4"/>
  <c r="X86" i="4"/>
  <c r="Z61" i="4"/>
  <c r="Z62" i="4"/>
  <c r="Z64" i="4"/>
  <c r="Z66" i="4"/>
  <c r="Z68" i="4"/>
  <c r="Z70" i="4"/>
  <c r="Z72" i="4"/>
  <c r="Z74" i="4"/>
  <c r="Z76" i="4"/>
  <c r="Z78" i="4"/>
  <c r="Z80" i="4"/>
  <c r="Z82" i="4"/>
  <c r="Z84" i="4"/>
  <c r="Z86" i="4"/>
  <c r="Z63" i="4"/>
  <c r="Z65" i="4"/>
  <c r="Z67" i="4"/>
  <c r="Z69" i="4"/>
  <c r="Z71" i="4"/>
  <c r="Z73" i="4"/>
  <c r="Z75" i="4"/>
  <c r="Z77" i="4"/>
  <c r="Z79" i="4"/>
  <c r="Z81" i="4"/>
  <c r="Z83" i="4"/>
  <c r="Z85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N61" i="4"/>
  <c r="M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M18" i="4"/>
  <c r="M17" i="4"/>
  <c r="N16" i="4"/>
  <c r="M16" i="4"/>
  <c r="N14" i="4"/>
  <c r="M14" i="4"/>
  <c r="N13" i="4"/>
  <c r="M13" i="4"/>
  <c r="K22" i="4" s="1"/>
  <c r="E26" i="4" s="1"/>
  <c r="V64" i="7" l="1"/>
  <c r="V65" i="7"/>
  <c r="V71" i="7"/>
  <c r="V80" i="7"/>
  <c r="V73" i="7"/>
  <c r="AF101" i="7"/>
  <c r="V101" i="7" s="1"/>
  <c r="V61" i="7"/>
  <c r="V68" i="7"/>
  <c r="V75" i="7"/>
  <c r="V63" i="7"/>
  <c r="V69" i="7"/>
  <c r="V76" i="7"/>
  <c r="AF111" i="7"/>
  <c r="V111" i="7" s="1"/>
  <c r="V86" i="7"/>
  <c r="AF115" i="7"/>
  <c r="V115" i="7" s="1"/>
  <c r="AC61" i="7"/>
  <c r="V67" i="7"/>
  <c r="V72" i="7"/>
  <c r="V77" i="7"/>
  <c r="AF93" i="7"/>
  <c r="V93" i="7" s="1"/>
  <c r="AF108" i="7"/>
  <c r="V108" i="7" s="1"/>
  <c r="AF97" i="7"/>
  <c r="V97" i="7" s="1"/>
  <c r="V81" i="7"/>
  <c r="AM108" i="7"/>
  <c r="AC91" i="7" s="1"/>
  <c r="AF112" i="7"/>
  <c r="V112" i="7" s="1"/>
  <c r="AF116" i="7"/>
  <c r="V116" i="7" s="1"/>
  <c r="AF94" i="7"/>
  <c r="V94" i="7" s="1"/>
  <c r="AF98" i="7"/>
  <c r="V98" i="7" s="1"/>
  <c r="AF102" i="7"/>
  <c r="V102" i="7" s="1"/>
  <c r="AF106" i="7"/>
  <c r="V106" i="7" s="1"/>
  <c r="V82" i="7"/>
  <c r="V62" i="7"/>
  <c r="V66" i="7"/>
  <c r="V70" i="7"/>
  <c r="V74" i="7"/>
  <c r="V78" i="7"/>
  <c r="V83" i="7"/>
  <c r="Q23" i="7"/>
  <c r="S32" i="7"/>
  <c r="AF109" i="7"/>
  <c r="V109" i="7" s="1"/>
  <c r="AF113" i="7"/>
  <c r="V113" i="7" s="1"/>
  <c r="AF91" i="7"/>
  <c r="V91" i="7" s="1"/>
  <c r="AF95" i="7"/>
  <c r="V95" i="7" s="1"/>
  <c r="AF99" i="7"/>
  <c r="V99" i="7" s="1"/>
  <c r="AF103" i="7"/>
  <c r="V103" i="7" s="1"/>
  <c r="AF107" i="7"/>
  <c r="V107" i="7" s="1"/>
  <c r="V79" i="7"/>
  <c r="V85" i="7"/>
  <c r="AF110" i="7"/>
  <c r="V110" i="7" s="1"/>
  <c r="AF114" i="7"/>
  <c r="V114" i="7" s="1"/>
  <c r="AF92" i="7"/>
  <c r="V92" i="7" s="1"/>
  <c r="AF96" i="7"/>
  <c r="V96" i="7" s="1"/>
  <c r="AF100" i="7"/>
  <c r="V100" i="7" s="1"/>
  <c r="AF104" i="7"/>
  <c r="V104" i="7" s="1"/>
  <c r="K84" i="5"/>
  <c r="K85" i="5"/>
  <c r="K81" i="5"/>
  <c r="K77" i="5"/>
  <c r="K67" i="5"/>
  <c r="K65" i="5"/>
  <c r="K86" i="5"/>
  <c r="K83" i="5"/>
  <c r="K79" i="5"/>
  <c r="K69" i="5"/>
  <c r="K82" i="5"/>
  <c r="K80" i="5"/>
  <c r="K78" i="5"/>
  <c r="K76" i="5"/>
  <c r="K74" i="5"/>
  <c r="K72" i="5"/>
  <c r="K70" i="5"/>
  <c r="K68" i="5"/>
  <c r="K66" i="5"/>
  <c r="K64" i="5"/>
  <c r="K62" i="5"/>
  <c r="K61" i="5"/>
  <c r="K75" i="5"/>
  <c r="K73" i="5"/>
  <c r="K71" i="5"/>
  <c r="K63" i="5"/>
  <c r="V143" i="5"/>
  <c r="V139" i="5"/>
  <c r="V138" i="5"/>
  <c r="V137" i="5"/>
  <c r="V133" i="5"/>
  <c r="V129" i="5"/>
  <c r="V126" i="5"/>
  <c r="V122" i="5"/>
  <c r="V121" i="5"/>
  <c r="V136" i="5"/>
  <c r="V135" i="5"/>
  <c r="V134" i="5"/>
  <c r="V132" i="5"/>
  <c r="V131" i="5"/>
  <c r="V130" i="5"/>
  <c r="V128" i="5"/>
  <c r="V127" i="5"/>
  <c r="V123" i="5"/>
  <c r="AC121" i="5"/>
  <c r="V125" i="5"/>
  <c r="V145" i="5"/>
  <c r="V141" i="5"/>
  <c r="V124" i="5"/>
  <c r="V142" i="5"/>
  <c r="V146" i="5"/>
  <c r="V140" i="5"/>
  <c r="V144" i="5"/>
  <c r="V59" i="5"/>
  <c r="V81" i="5" s="1"/>
  <c r="K110" i="5"/>
  <c r="K109" i="5"/>
  <c r="K108" i="5"/>
  <c r="R91" i="5"/>
  <c r="K116" i="5"/>
  <c r="K114" i="5"/>
  <c r="K112" i="5"/>
  <c r="K91" i="5"/>
  <c r="K107" i="5"/>
  <c r="K105" i="5"/>
  <c r="K103" i="5"/>
  <c r="K101" i="5"/>
  <c r="K99" i="5"/>
  <c r="K97" i="5"/>
  <c r="K92" i="5"/>
  <c r="K113" i="5"/>
  <c r="K95" i="5"/>
  <c r="K93" i="5"/>
  <c r="K106" i="5"/>
  <c r="K104" i="5"/>
  <c r="K102" i="5"/>
  <c r="K100" i="5"/>
  <c r="K98" i="5"/>
  <c r="K115" i="5"/>
  <c r="K111" i="5"/>
  <c r="K96" i="5"/>
  <c r="K94" i="5"/>
  <c r="AF144" i="5"/>
  <c r="AF140" i="5"/>
  <c r="AF134" i="5"/>
  <c r="AF130" i="5"/>
  <c r="AM138" i="5"/>
  <c r="AF138" i="5"/>
  <c r="AF123" i="5"/>
  <c r="AF137" i="5"/>
  <c r="AF136" i="5"/>
  <c r="AF135" i="5"/>
  <c r="AF133" i="5"/>
  <c r="AF132" i="5"/>
  <c r="AF131" i="5"/>
  <c r="AF129" i="5"/>
  <c r="AF128" i="5"/>
  <c r="AF127" i="5"/>
  <c r="AF124" i="5"/>
  <c r="AF126" i="5"/>
  <c r="AF122" i="5"/>
  <c r="AF146" i="5"/>
  <c r="AF142" i="5"/>
  <c r="AF125" i="5"/>
  <c r="AF121" i="5"/>
  <c r="AF145" i="5"/>
  <c r="AF139" i="5"/>
  <c r="AF143" i="5"/>
  <c r="AF141" i="5"/>
  <c r="K146" i="5"/>
  <c r="K142" i="5"/>
  <c r="K136" i="5"/>
  <c r="K132" i="5"/>
  <c r="K128" i="5"/>
  <c r="K138" i="5"/>
  <c r="K125" i="5"/>
  <c r="K137" i="5"/>
  <c r="K135" i="5"/>
  <c r="K134" i="5"/>
  <c r="K133" i="5"/>
  <c r="K131" i="5"/>
  <c r="K130" i="5"/>
  <c r="K129" i="5"/>
  <c r="K126" i="5"/>
  <c r="K122" i="5"/>
  <c r="R121" i="5"/>
  <c r="S31" i="5" s="1"/>
  <c r="K124" i="5"/>
  <c r="K121" i="5"/>
  <c r="K144" i="5"/>
  <c r="K140" i="5"/>
  <c r="K127" i="5"/>
  <c r="K123" i="5"/>
  <c r="K139" i="5"/>
  <c r="K143" i="5"/>
  <c r="K141" i="5"/>
  <c r="K145" i="5"/>
  <c r="AF89" i="5"/>
  <c r="AF113" i="5" s="1"/>
  <c r="V113" i="5" s="1"/>
  <c r="R61" i="5"/>
  <c r="K176" i="5"/>
  <c r="K54" i="5" s="1"/>
  <c r="K175" i="5"/>
  <c r="K174" i="5"/>
  <c r="K173" i="5"/>
  <c r="K51" i="5" s="1"/>
  <c r="K169" i="5"/>
  <c r="K47" i="5" s="1"/>
  <c r="K165" i="5"/>
  <c r="K161" i="5"/>
  <c r="K157" i="5"/>
  <c r="K35" i="5" s="1"/>
  <c r="K153" i="5"/>
  <c r="K31" i="5" s="1"/>
  <c r="K172" i="5"/>
  <c r="K171" i="5"/>
  <c r="K170" i="5"/>
  <c r="K48" i="5" s="1"/>
  <c r="K168" i="5"/>
  <c r="K46" i="5" s="1"/>
  <c r="K167" i="5"/>
  <c r="K166" i="5"/>
  <c r="K164" i="5"/>
  <c r="K42" i="5" s="1"/>
  <c r="K163" i="5"/>
  <c r="K41" i="5" s="1"/>
  <c r="K162" i="5"/>
  <c r="K160" i="5"/>
  <c r="K159" i="5"/>
  <c r="K37" i="5" s="1"/>
  <c r="K158" i="5"/>
  <c r="K36" i="5" s="1"/>
  <c r="K156" i="5"/>
  <c r="K34" i="5" s="1"/>
  <c r="K155" i="5"/>
  <c r="K154" i="5"/>
  <c r="K32" i="5" s="1"/>
  <c r="K152" i="5"/>
  <c r="K30" i="5" s="1"/>
  <c r="K151" i="5"/>
  <c r="K29" i="5" s="1"/>
  <c r="K23" i="4"/>
  <c r="F26" i="4" s="1"/>
  <c r="M19" i="4"/>
  <c r="N22" i="4"/>
  <c r="M21" i="4" s="1"/>
  <c r="K49" i="5" l="1"/>
  <c r="K40" i="5"/>
  <c r="K38" i="5"/>
  <c r="K45" i="5"/>
  <c r="K50" i="5"/>
  <c r="K43" i="5"/>
  <c r="S32" i="5"/>
  <c r="Q23" i="5"/>
  <c r="Q13" i="5" s="1"/>
  <c r="K33" i="5"/>
  <c r="K44" i="5"/>
  <c r="K39" i="5"/>
  <c r="K52" i="5"/>
  <c r="K53" i="5"/>
  <c r="E23" i="7"/>
  <c r="AF98" i="5"/>
  <c r="V98" i="5" s="1"/>
  <c r="V66" i="5"/>
  <c r="AF106" i="5"/>
  <c r="V106" i="5" s="1"/>
  <c r="V70" i="5"/>
  <c r="AF114" i="5"/>
  <c r="V114" i="5" s="1"/>
  <c r="AF108" i="5"/>
  <c r="V108" i="5" s="1"/>
  <c r="AF91" i="5"/>
  <c r="V91" i="5" s="1"/>
  <c r="AF99" i="5"/>
  <c r="V99" i="5" s="1"/>
  <c r="AF107" i="5"/>
  <c r="V107" i="5" s="1"/>
  <c r="AF115" i="5"/>
  <c r="V115" i="5" s="1"/>
  <c r="V80" i="5"/>
  <c r="AF94" i="5"/>
  <c r="V94" i="5" s="1"/>
  <c r="AF102" i="5"/>
  <c r="V102" i="5" s="1"/>
  <c r="AF110" i="5"/>
  <c r="V110" i="5" s="1"/>
  <c r="AF95" i="5"/>
  <c r="V95" i="5" s="1"/>
  <c r="AF103" i="5"/>
  <c r="V103" i="5" s="1"/>
  <c r="AF111" i="5"/>
  <c r="V111" i="5" s="1"/>
  <c r="V67" i="5"/>
  <c r="V75" i="5"/>
  <c r="V83" i="5"/>
  <c r="AF92" i="5"/>
  <c r="V92" i="5" s="1"/>
  <c r="AF96" i="5"/>
  <c r="V96" i="5" s="1"/>
  <c r="AF100" i="5"/>
  <c r="V100" i="5" s="1"/>
  <c r="AF104" i="5"/>
  <c r="V104" i="5" s="1"/>
  <c r="AM108" i="5"/>
  <c r="AC91" i="5" s="1"/>
  <c r="AF112" i="5"/>
  <c r="V112" i="5" s="1"/>
  <c r="AF116" i="5"/>
  <c r="V116" i="5" s="1"/>
  <c r="V68" i="5"/>
  <c r="V72" i="5"/>
  <c r="V82" i="5"/>
  <c r="AC61" i="5"/>
  <c r="V69" i="5"/>
  <c r="V77" i="5"/>
  <c r="V84" i="5"/>
  <c r="AF93" i="5"/>
  <c r="V93" i="5" s="1"/>
  <c r="AF97" i="5"/>
  <c r="V97" i="5" s="1"/>
  <c r="AF101" i="5"/>
  <c r="V101" i="5" s="1"/>
  <c r="AF105" i="5"/>
  <c r="V105" i="5" s="1"/>
  <c r="AF109" i="5"/>
  <c r="V109" i="5" s="1"/>
  <c r="V74" i="5"/>
  <c r="V76" i="5"/>
  <c r="V85" i="5"/>
  <c r="V63" i="5"/>
  <c r="V71" i="5"/>
  <c r="V79" i="5"/>
  <c r="V86" i="5"/>
  <c r="V62" i="5"/>
  <c r="V64" i="5"/>
  <c r="V78" i="5"/>
  <c r="V61" i="5"/>
  <c r="V65" i="5"/>
  <c r="V73" i="5"/>
  <c r="E19" i="4"/>
  <c r="M20" i="4"/>
  <c r="N23" i="4"/>
  <c r="Q22" i="4" s="1"/>
  <c r="E23" i="5" l="1"/>
  <c r="N15" i="7"/>
  <c r="M15" i="7"/>
  <c r="Q14" i="7"/>
  <c r="Q14" i="5"/>
  <c r="E27" i="5" s="1"/>
  <c r="E20" i="5"/>
  <c r="N15" i="5"/>
  <c r="M15" i="5"/>
  <c r="AC120" i="4"/>
  <c r="R150" i="4"/>
  <c r="AM137" i="4"/>
  <c r="R120" i="4"/>
  <c r="AC90" i="4"/>
  <c r="AM107" i="4"/>
  <c r="AC60" i="4"/>
  <c r="R60" i="4"/>
  <c r="R28" i="4"/>
  <c r="R90" i="4"/>
  <c r="R27" i="4"/>
  <c r="E21" i="4"/>
  <c r="E22" i="4"/>
  <c r="K28" i="4"/>
  <c r="E25" i="7" l="1"/>
  <c r="Q16" i="7"/>
  <c r="F25" i="7"/>
  <c r="Q15" i="7"/>
  <c r="E27" i="7"/>
  <c r="E25" i="5"/>
  <c r="Q16" i="5"/>
  <c r="F25" i="5"/>
  <c r="Q15" i="5"/>
  <c r="K150" i="4"/>
  <c r="AF120" i="4"/>
  <c r="V120" i="4"/>
  <c r="V60" i="4"/>
  <c r="AF90" i="4"/>
  <c r="K60" i="4"/>
  <c r="K80" i="4" s="1"/>
  <c r="K120" i="4"/>
  <c r="V90" i="4"/>
  <c r="K90" i="4"/>
  <c r="R91" i="4"/>
  <c r="R151" i="4"/>
  <c r="S31" i="4" s="1"/>
  <c r="Q23" i="4" s="1"/>
  <c r="K72" i="4"/>
  <c r="K69" i="4"/>
  <c r="K73" i="4"/>
  <c r="K85" i="4"/>
  <c r="K70" i="4"/>
  <c r="K86" i="4"/>
  <c r="K67" i="4"/>
  <c r="K82" i="4"/>
  <c r="K83" i="4"/>
  <c r="Q17" i="7" l="1"/>
  <c r="Q17" i="5"/>
  <c r="K76" i="4"/>
  <c r="S32" i="4"/>
  <c r="AF125" i="4"/>
  <c r="AF129" i="4"/>
  <c r="AF133" i="4"/>
  <c r="AF137" i="4"/>
  <c r="AF141" i="4"/>
  <c r="AF145" i="4"/>
  <c r="AM138" i="4"/>
  <c r="AF124" i="4"/>
  <c r="AF126" i="4"/>
  <c r="AF131" i="4"/>
  <c r="AF136" i="4"/>
  <c r="AF142" i="4"/>
  <c r="AF121" i="4"/>
  <c r="AF122" i="4"/>
  <c r="AF127" i="4"/>
  <c r="AF132" i="4"/>
  <c r="AF138" i="4"/>
  <c r="AF143" i="4"/>
  <c r="AF134" i="4"/>
  <c r="AF144" i="4"/>
  <c r="AF123" i="4"/>
  <c r="AF135" i="4"/>
  <c r="AF146" i="4"/>
  <c r="AF128" i="4"/>
  <c r="AF139" i="4"/>
  <c r="AF130" i="4"/>
  <c r="AF140" i="4"/>
  <c r="K71" i="4"/>
  <c r="K81" i="4"/>
  <c r="K75" i="4"/>
  <c r="K79" i="4"/>
  <c r="K74" i="4"/>
  <c r="K77" i="4"/>
  <c r="V66" i="4"/>
  <c r="V76" i="4"/>
  <c r="V84" i="4"/>
  <c r="V81" i="4"/>
  <c r="V62" i="4"/>
  <c r="V75" i="4"/>
  <c r="AC61" i="4"/>
  <c r="V59" i="4"/>
  <c r="V71" i="4" s="1"/>
  <c r="R121" i="4"/>
  <c r="K144" i="4"/>
  <c r="K123" i="4"/>
  <c r="K127" i="4"/>
  <c r="K131" i="4"/>
  <c r="K135" i="4"/>
  <c r="K139" i="4"/>
  <c r="K145" i="4"/>
  <c r="K125" i="4"/>
  <c r="K130" i="4"/>
  <c r="K136" i="4"/>
  <c r="K121" i="4"/>
  <c r="K141" i="4"/>
  <c r="K146" i="4"/>
  <c r="K126" i="4"/>
  <c r="K132" i="4"/>
  <c r="K137" i="4"/>
  <c r="K142" i="4"/>
  <c r="K122" i="4"/>
  <c r="K128" i="4"/>
  <c r="K133" i="4"/>
  <c r="K138" i="4"/>
  <c r="K143" i="4"/>
  <c r="K124" i="4"/>
  <c r="K129" i="4"/>
  <c r="K134" i="4"/>
  <c r="K140" i="4"/>
  <c r="V124" i="4"/>
  <c r="V128" i="4"/>
  <c r="V132" i="4"/>
  <c r="V136" i="4"/>
  <c r="V140" i="4"/>
  <c r="V144" i="4"/>
  <c r="V125" i="4"/>
  <c r="V130" i="4"/>
  <c r="V135" i="4"/>
  <c r="V141" i="4"/>
  <c r="V146" i="4"/>
  <c r="AC121" i="4"/>
  <c r="V126" i="4"/>
  <c r="V133" i="4"/>
  <c r="V139" i="4"/>
  <c r="V121" i="4"/>
  <c r="V127" i="4"/>
  <c r="V134" i="4"/>
  <c r="V142" i="4"/>
  <c r="V122" i="4"/>
  <c r="V129" i="4"/>
  <c r="V137" i="4"/>
  <c r="V143" i="4"/>
  <c r="V123" i="4"/>
  <c r="V131" i="4"/>
  <c r="V138" i="4"/>
  <c r="V145" i="4"/>
  <c r="K61" i="4"/>
  <c r="K64" i="4"/>
  <c r="K62" i="4"/>
  <c r="K65" i="4"/>
  <c r="K63" i="4"/>
  <c r="K66" i="4"/>
  <c r="R61" i="4"/>
  <c r="K78" i="4"/>
  <c r="K84" i="4"/>
  <c r="K68" i="4"/>
  <c r="K92" i="4"/>
  <c r="K114" i="4"/>
  <c r="K110" i="4"/>
  <c r="K106" i="4"/>
  <c r="K102" i="4"/>
  <c r="K98" i="4"/>
  <c r="K94" i="4"/>
  <c r="K91" i="4"/>
  <c r="K109" i="4"/>
  <c r="K105" i="4"/>
  <c r="K97" i="4"/>
  <c r="K93" i="4"/>
  <c r="K113" i="4"/>
  <c r="K101" i="4"/>
  <c r="K116" i="4"/>
  <c r="K112" i="4"/>
  <c r="K108" i="4"/>
  <c r="K104" i="4"/>
  <c r="K100" i="4"/>
  <c r="K96" i="4"/>
  <c r="K115" i="4"/>
  <c r="K111" i="4"/>
  <c r="K107" i="4"/>
  <c r="K103" i="4"/>
  <c r="K99" i="4"/>
  <c r="K95" i="4"/>
  <c r="AF104" i="4"/>
  <c r="V104" i="4" s="1"/>
  <c r="AF107" i="4"/>
  <c r="V107" i="4" s="1"/>
  <c r="AF103" i="4"/>
  <c r="V103" i="4" s="1"/>
  <c r="AF114" i="4"/>
  <c r="V114" i="4" s="1"/>
  <c r="AF93" i="4"/>
  <c r="V93" i="4" s="1"/>
  <c r="AF110" i="4"/>
  <c r="V110" i="4" s="1"/>
  <c r="AF115" i="4"/>
  <c r="V115" i="4" s="1"/>
  <c r="AF102" i="4"/>
  <c r="V102" i="4" s="1"/>
  <c r="AF98" i="4"/>
  <c r="V98" i="4" s="1"/>
  <c r="AF109" i="4"/>
  <c r="V109" i="4" s="1"/>
  <c r="AF105" i="4"/>
  <c r="V105" i="4" s="1"/>
  <c r="AF92" i="4"/>
  <c r="V92" i="4" s="1"/>
  <c r="AF95" i="4"/>
  <c r="V95" i="4" s="1"/>
  <c r="AF108" i="4"/>
  <c r="V108" i="4" s="1"/>
  <c r="K155" i="4"/>
  <c r="K33" i="4" s="1"/>
  <c r="K159" i="4"/>
  <c r="K37" i="4" s="1"/>
  <c r="K163" i="4"/>
  <c r="K41" i="4" s="1"/>
  <c r="K167" i="4"/>
  <c r="K45" i="4" s="1"/>
  <c r="K171" i="4"/>
  <c r="K49" i="4" s="1"/>
  <c r="K175" i="4"/>
  <c r="K53" i="4" s="1"/>
  <c r="K152" i="4"/>
  <c r="K30" i="4" s="1"/>
  <c r="K156" i="4"/>
  <c r="K34" i="4" s="1"/>
  <c r="K160" i="4"/>
  <c r="K38" i="4" s="1"/>
  <c r="K164" i="4"/>
  <c r="K42" i="4" s="1"/>
  <c r="K168" i="4"/>
  <c r="K46" i="4" s="1"/>
  <c r="K172" i="4"/>
  <c r="K50" i="4" s="1"/>
  <c r="K176" i="4"/>
  <c r="K54" i="4" s="1"/>
  <c r="K153" i="4"/>
  <c r="K31" i="4" s="1"/>
  <c r="K157" i="4"/>
  <c r="K35" i="4" s="1"/>
  <c r="K161" i="4"/>
  <c r="K39" i="4" s="1"/>
  <c r="K165" i="4"/>
  <c r="K43" i="4" s="1"/>
  <c r="K169" i="4"/>
  <c r="K47" i="4" s="1"/>
  <c r="K173" i="4"/>
  <c r="K51" i="4" s="1"/>
  <c r="K151" i="4"/>
  <c r="K29" i="4" s="1"/>
  <c r="K154" i="4"/>
  <c r="K32" i="4" s="1"/>
  <c r="K158" i="4"/>
  <c r="K36" i="4" s="1"/>
  <c r="K162" i="4"/>
  <c r="K40" i="4" s="1"/>
  <c r="K166" i="4"/>
  <c r="K44" i="4" s="1"/>
  <c r="K170" i="4"/>
  <c r="K48" i="4" s="1"/>
  <c r="K174" i="4"/>
  <c r="K52" i="4" s="1"/>
  <c r="E23" i="4"/>
  <c r="Q13" i="4"/>
  <c r="Q14" i="4" s="1"/>
  <c r="E28" i="7" l="1"/>
  <c r="Q18" i="7"/>
  <c r="E28" i="5"/>
  <c r="Q18" i="5"/>
  <c r="V86" i="4"/>
  <c r="V73" i="4"/>
  <c r="V79" i="4"/>
  <c r="V80" i="4"/>
  <c r="V74" i="4"/>
  <c r="V65" i="4"/>
  <c r="V63" i="4"/>
  <c r="AF111" i="4"/>
  <c r="V111" i="4" s="1"/>
  <c r="AF106" i="4"/>
  <c r="V106" i="4" s="1"/>
  <c r="AF116" i="4"/>
  <c r="V116" i="4" s="1"/>
  <c r="AF96" i="4"/>
  <c r="V96" i="4" s="1"/>
  <c r="AF94" i="4"/>
  <c r="V94" i="4" s="1"/>
  <c r="AF113" i="4"/>
  <c r="V113" i="4" s="1"/>
  <c r="V68" i="4"/>
  <c r="V67" i="4"/>
  <c r="V70" i="4"/>
  <c r="V77" i="4"/>
  <c r="V61" i="4"/>
  <c r="V72" i="4"/>
  <c r="V82" i="4"/>
  <c r="AM108" i="4"/>
  <c r="AC91" i="4" s="1"/>
  <c r="AF112" i="4"/>
  <c r="V112" i="4" s="1"/>
  <c r="AF101" i="4"/>
  <c r="V101" i="4" s="1"/>
  <c r="AF99" i="4"/>
  <c r="V99" i="4" s="1"/>
  <c r="AF100" i="4"/>
  <c r="V100" i="4" s="1"/>
  <c r="AF97" i="4"/>
  <c r="V97" i="4" s="1"/>
  <c r="AF91" i="4"/>
  <c r="V91" i="4" s="1"/>
  <c r="V83" i="4"/>
  <c r="V78" i="4"/>
  <c r="V85" i="4"/>
  <c r="V69" i="4"/>
  <c r="V64" i="4"/>
  <c r="E20" i="4"/>
  <c r="E27" i="4"/>
  <c r="M15" i="4"/>
  <c r="E25" i="4" s="1"/>
  <c r="N15" i="4"/>
  <c r="Q15" i="4" s="1"/>
  <c r="Q16" i="4" l="1"/>
  <c r="Q17" i="4" s="1"/>
  <c r="F25" i="4"/>
  <c r="Q18" i="4" l="1"/>
  <c r="E28" i="4"/>
</calcChain>
</file>

<file path=xl/sharedStrings.xml><?xml version="1.0" encoding="utf-8"?>
<sst xmlns="http://schemas.openxmlformats.org/spreadsheetml/2006/main" count="372" uniqueCount="86">
  <si>
    <t>Tag No.</t>
  </si>
  <si>
    <t>Description</t>
  </si>
  <si>
    <t>Product Cooler</t>
  </si>
  <si>
    <t>Date</t>
  </si>
  <si>
    <t xml:space="preserve">User Input </t>
  </si>
  <si>
    <t>By</t>
  </si>
  <si>
    <t>Fluid Data</t>
  </si>
  <si>
    <t>Hot</t>
  </si>
  <si>
    <t>Cold</t>
  </si>
  <si>
    <t>Flowrate</t>
  </si>
  <si>
    <t>lb/h</t>
  </si>
  <si>
    <t>Inlet Temperature</t>
  </si>
  <si>
    <r>
      <rPr>
        <sz val="11"/>
        <color rgb="FF7030A0"/>
        <rFont val="Calibri"/>
        <family val="2"/>
      </rPr>
      <t>°</t>
    </r>
    <r>
      <rPr>
        <sz val="11"/>
        <color rgb="FF7030A0"/>
        <rFont val="Calibri"/>
        <family val="2"/>
        <scheme val="minor"/>
      </rPr>
      <t>F</t>
    </r>
  </si>
  <si>
    <t>Outlet Temperature</t>
  </si>
  <si>
    <t>Specific Heat</t>
  </si>
  <si>
    <r>
      <t>BTU/lb.</t>
    </r>
    <r>
      <rPr>
        <sz val="11"/>
        <color rgb="FF7030A0"/>
        <rFont val="Calibri"/>
        <family val="2"/>
      </rPr>
      <t>°</t>
    </r>
    <r>
      <rPr>
        <sz val="11"/>
        <color rgb="FF7030A0"/>
        <rFont val="Calibri"/>
        <family val="2"/>
        <scheme val="minor"/>
      </rPr>
      <t>F</t>
    </r>
  </si>
  <si>
    <t>Calculations</t>
  </si>
  <si>
    <r>
      <t>BTU/h.ft</t>
    </r>
    <r>
      <rPr>
        <sz val="11"/>
        <color rgb="FF7030A0"/>
        <rFont val="Calibri"/>
        <family val="2"/>
      </rPr>
      <t>²</t>
    </r>
    <r>
      <rPr>
        <sz val="11"/>
        <color rgb="FF7030A0"/>
        <rFont val="Calibri"/>
        <family val="2"/>
        <scheme val="minor"/>
      </rPr>
      <t>.</t>
    </r>
    <r>
      <rPr>
        <sz val="11"/>
        <color rgb="FF7030A0"/>
        <rFont val="Calibri"/>
        <family val="2"/>
      </rPr>
      <t>°</t>
    </r>
    <r>
      <rPr>
        <sz val="11"/>
        <color rgb="FF7030A0"/>
        <rFont val="Calibri"/>
        <family val="2"/>
        <scheme val="minor"/>
      </rPr>
      <t>F</t>
    </r>
  </si>
  <si>
    <t>LMTD</t>
  </si>
  <si>
    <t>Heat Transfer Coefficient</t>
  </si>
  <si>
    <t>Area</t>
  </si>
  <si>
    <r>
      <t>ft</t>
    </r>
    <r>
      <rPr>
        <sz val="11"/>
        <color rgb="FF7030A0"/>
        <rFont val="Calibri"/>
        <family val="2"/>
      </rPr>
      <t>²</t>
    </r>
  </si>
  <si>
    <t>Heat Exchanger Analysis (Effectiveness - NTU Method)</t>
  </si>
  <si>
    <t>E-102</t>
  </si>
  <si>
    <t>Exchanger Data</t>
  </si>
  <si>
    <t>Heat Exchanger Type</t>
  </si>
  <si>
    <t>Double Pipe - Parallel Flow</t>
  </si>
  <si>
    <t>Double Pipe - Counter Flow</t>
  </si>
  <si>
    <t>Shell &amp; Tube - 1 Shell - 2,4, .. Tube Passes</t>
  </si>
  <si>
    <t>Cross Flow - Both Pass Unmixed</t>
  </si>
  <si>
    <t>Heat Transfer Conductance</t>
  </si>
  <si>
    <t>Heat Transfer Rate</t>
  </si>
  <si>
    <t>Number of Transfer Units</t>
  </si>
  <si>
    <t>Heat Capacity Ratio</t>
  </si>
  <si>
    <t>Heat Exchanger Effectiveness</t>
  </si>
  <si>
    <t>Mean temperature Difference</t>
  </si>
  <si>
    <r>
      <t>BTU/h</t>
    </r>
    <r>
      <rPr>
        <sz val="11"/>
        <color rgb="FF7030A0"/>
        <rFont val="Calibri"/>
        <family val="2"/>
        <scheme val="minor"/>
      </rPr>
      <t>.</t>
    </r>
    <r>
      <rPr>
        <sz val="11"/>
        <color rgb="FF7030A0"/>
        <rFont val="Calibri"/>
        <family val="2"/>
      </rPr>
      <t>°</t>
    </r>
    <r>
      <rPr>
        <sz val="11"/>
        <color rgb="FF7030A0"/>
        <rFont val="Calibri"/>
        <family val="2"/>
        <scheme val="minor"/>
      </rPr>
      <t>F</t>
    </r>
  </si>
  <si>
    <t>BTU/h</t>
  </si>
  <si>
    <t>C_Hot</t>
  </si>
  <si>
    <t>C_Cold</t>
  </si>
  <si>
    <t>C_Min</t>
  </si>
  <si>
    <t>C_Max</t>
  </si>
  <si>
    <t>Cr</t>
  </si>
  <si>
    <t>Conductance</t>
  </si>
  <si>
    <t>NTU</t>
  </si>
  <si>
    <t>Qmax</t>
  </si>
  <si>
    <t>Drawing Case</t>
  </si>
  <si>
    <t>Calculation Phase</t>
  </si>
  <si>
    <t>Solution</t>
  </si>
  <si>
    <t>Epsilon</t>
  </si>
  <si>
    <t>Line 1</t>
  </si>
  <si>
    <t>Xaxis</t>
  </si>
  <si>
    <t>Yaxis</t>
  </si>
  <si>
    <t>Line 2</t>
  </si>
  <si>
    <t>Heat Rate</t>
  </si>
  <si>
    <t>MTD</t>
  </si>
  <si>
    <t>oF</t>
  </si>
  <si>
    <t>DT1</t>
  </si>
  <si>
    <t>DT2</t>
  </si>
  <si>
    <t>Shell &amp; Tube - 2 Shell - 4,8,.. Tube Passes</t>
  </si>
  <si>
    <r>
      <t>BTU/h.</t>
    </r>
    <r>
      <rPr>
        <sz val="11"/>
        <color rgb="FF7030A0"/>
        <rFont val="Calibri"/>
        <family val="2"/>
      </rPr>
      <t>°</t>
    </r>
    <r>
      <rPr>
        <sz val="11"/>
        <color rgb="FF7030A0"/>
        <rFont val="Calibri"/>
        <family val="2"/>
        <scheme val="minor"/>
      </rPr>
      <t>F</t>
    </r>
  </si>
  <si>
    <t>Flowrate * Specific Heat</t>
  </si>
  <si>
    <t>2 Shell, 4,8 Tube Passes</t>
  </si>
  <si>
    <t>1 Shell, 2,4 Tube Passes</t>
  </si>
  <si>
    <t>F</t>
  </si>
  <si>
    <t>Cross Flow - Lower Capacity Fluid Mixed</t>
  </si>
  <si>
    <t>Cross Flow - Higher Capacity Fluid Mixed</t>
  </si>
  <si>
    <t>Cross Flow - Both Fluid Unmixed</t>
  </si>
  <si>
    <t>Cross Flow - Both Fluid Mixed</t>
  </si>
  <si>
    <t>Cross Flow - Both Pass Mixed</t>
  </si>
  <si>
    <t>kg/h</t>
  </si>
  <si>
    <t>°C</t>
  </si>
  <si>
    <r>
      <t>kcal/kg.</t>
    </r>
    <r>
      <rPr>
        <sz val="11"/>
        <color rgb="FF7030A0"/>
        <rFont val="Calibri"/>
        <family val="2"/>
      </rPr>
      <t>°C</t>
    </r>
  </si>
  <si>
    <r>
      <t>kcal/h.m</t>
    </r>
    <r>
      <rPr>
        <sz val="11"/>
        <color rgb="FF7030A0"/>
        <rFont val="Calibri"/>
        <family val="2"/>
      </rPr>
      <t>²</t>
    </r>
    <r>
      <rPr>
        <sz val="11"/>
        <color rgb="FF7030A0"/>
        <rFont val="Calibri"/>
        <family val="2"/>
        <scheme val="minor"/>
      </rPr>
      <t>.</t>
    </r>
    <r>
      <rPr>
        <sz val="11"/>
        <color rgb="FF7030A0"/>
        <rFont val="Calibri"/>
        <family val="2"/>
      </rPr>
      <t>°C</t>
    </r>
  </si>
  <si>
    <t>m²</t>
  </si>
  <si>
    <r>
      <t>kcal/h.</t>
    </r>
    <r>
      <rPr>
        <sz val="11"/>
        <color rgb="FF7030A0"/>
        <rFont val="Calibri"/>
        <family val="2"/>
      </rPr>
      <t>°C</t>
    </r>
  </si>
  <si>
    <t>kcal/h</t>
  </si>
  <si>
    <t>kg/s</t>
  </si>
  <si>
    <r>
      <t>kJ/kg.</t>
    </r>
    <r>
      <rPr>
        <sz val="11"/>
        <color rgb="FF7030A0"/>
        <rFont val="Calibri"/>
        <family val="2"/>
      </rPr>
      <t>°K</t>
    </r>
  </si>
  <si>
    <r>
      <t>kW/m</t>
    </r>
    <r>
      <rPr>
        <sz val="11"/>
        <color rgb="FF7030A0"/>
        <rFont val="Calibri"/>
        <family val="2"/>
      </rPr>
      <t>²</t>
    </r>
    <r>
      <rPr>
        <sz val="11"/>
        <color rgb="FF7030A0"/>
        <rFont val="Calibri"/>
        <family val="2"/>
        <scheme val="minor"/>
      </rPr>
      <t>.</t>
    </r>
    <r>
      <rPr>
        <sz val="11"/>
        <color rgb="FF7030A0"/>
        <rFont val="Calibri"/>
        <family val="2"/>
      </rPr>
      <t>°K</t>
    </r>
  </si>
  <si>
    <r>
      <t>kW/</t>
    </r>
    <r>
      <rPr>
        <sz val="11"/>
        <color rgb="FF7030A0"/>
        <rFont val="Calibri"/>
        <family val="2"/>
      </rPr>
      <t>°K</t>
    </r>
  </si>
  <si>
    <t>kW</t>
  </si>
  <si>
    <t>CheGuide.com</t>
  </si>
  <si>
    <t>Chemical Engineer's Guide</t>
  </si>
  <si>
    <t>27-Dec-15</t>
  </si>
  <si>
    <t>CheGuide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</si>
</sst>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14009]dd/mm/yy;@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/>
      <right/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Border="1" applyAlignment="1">
      <alignment horizontal="center" wrapText="1"/>
    </xf>
    <xf numFmtId="164" fontId="2" fillId="0" borderId="0" xfId="0" applyNumberFormat="1" applyFont="1" applyAlignment="1" applyProtection="1">
      <alignment vertical="center"/>
    </xf>
    <xf numFmtId="1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 applyAlignment="1"/>
    <xf numFmtId="1" fontId="0" fillId="0" borderId="0" xfId="0" applyNumberFormat="1" applyFill="1" applyAlignment="1">
      <alignment wrapText="1"/>
    </xf>
    <xf numFmtId="1" fontId="0" fillId="0" borderId="0" xfId="0" applyNumberFormat="1" applyProtection="1"/>
    <xf numFmtId="164" fontId="0" fillId="0" borderId="0" xfId="0" applyNumberFormat="1" applyProtection="1"/>
    <xf numFmtId="164" fontId="4" fillId="0" borderId="0" xfId="0" applyNumberFormat="1" applyFont="1" applyBorder="1" applyProtection="1"/>
    <xf numFmtId="164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  <xf numFmtId="164" fontId="0" fillId="0" borderId="0" xfId="0" applyNumberFormat="1" applyFill="1" applyProtection="1"/>
    <xf numFmtId="1" fontId="0" fillId="0" borderId="0" xfId="0" applyNumberFormat="1" applyFill="1" applyProtection="1"/>
    <xf numFmtId="164" fontId="5" fillId="0" borderId="0" xfId="0" applyNumberFormat="1" applyFont="1" applyProtection="1"/>
    <xf numFmtId="2" fontId="0" fillId="0" borderId="0" xfId="0" applyNumberFormat="1" applyFill="1" applyProtection="1"/>
    <xf numFmtId="166" fontId="0" fillId="0" borderId="0" xfId="0" applyNumberFormat="1" applyFill="1" applyProtection="1"/>
    <xf numFmtId="164" fontId="6" fillId="0" borderId="0" xfId="0" applyNumberFormat="1" applyFont="1" applyAlignment="1">
      <alignment horizontal="right" wrapText="1"/>
    </xf>
    <xf numFmtId="164" fontId="4" fillId="2" borderId="3" xfId="0" applyNumberFormat="1" applyFont="1" applyFill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7" fillId="0" borderId="0" xfId="0" applyFont="1"/>
    <xf numFmtId="0" fontId="0" fillId="2" borderId="3" xfId="0" applyFill="1" applyBorder="1" applyProtection="1">
      <protection locked="0"/>
    </xf>
    <xf numFmtId="0" fontId="0" fillId="3" borderId="0" xfId="0" applyFill="1"/>
    <xf numFmtId="167" fontId="0" fillId="2" borderId="3" xfId="0" applyNumberFormat="1" applyFill="1" applyBorder="1" applyProtection="1">
      <protection locked="0"/>
    </xf>
    <xf numFmtId="2" fontId="0" fillId="4" borderId="6" xfId="0" applyNumberFormat="1" applyFill="1" applyBorder="1"/>
    <xf numFmtId="1" fontId="0" fillId="4" borderId="6" xfId="0" applyNumberFormat="1" applyFill="1" applyBorder="1"/>
    <xf numFmtId="2" fontId="0" fillId="4" borderId="0" xfId="0" applyNumberFormat="1" applyFill="1"/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/>
    <xf numFmtId="0" fontId="0" fillId="2" borderId="8" xfId="0" applyFill="1" applyBorder="1" applyProtection="1">
      <protection locked="0"/>
    </xf>
    <xf numFmtId="1" fontId="0" fillId="0" borderId="0" xfId="0" applyNumberFormat="1" applyAlignment="1" applyProtection="1">
      <alignment horizontal="center"/>
    </xf>
    <xf numFmtId="1" fontId="0" fillId="5" borderId="0" xfId="0" applyNumberFormat="1" applyFill="1" applyProtection="1"/>
    <xf numFmtId="0" fontId="8" fillId="0" borderId="0" xfId="0" applyFont="1"/>
    <xf numFmtId="164" fontId="0" fillId="6" borderId="0" xfId="0" applyNumberFormat="1" applyFill="1" applyProtection="1"/>
    <xf numFmtId="0" fontId="0" fillId="6" borderId="0" xfId="0" applyFill="1"/>
    <xf numFmtId="166" fontId="0" fillId="0" borderId="0" xfId="0" applyNumberFormat="1"/>
    <xf numFmtId="0" fontId="0" fillId="0" borderId="0" xfId="0" applyAlignment="1">
      <alignment horizontal="right"/>
    </xf>
    <xf numFmtId="166" fontId="0" fillId="6" borderId="0" xfId="0" applyNumberFormat="1" applyFill="1"/>
    <xf numFmtId="167" fontId="0" fillId="0" borderId="0" xfId="0" applyNumberFormat="1"/>
    <xf numFmtId="167" fontId="0" fillId="6" borderId="0" xfId="0" applyNumberFormat="1" applyFill="1"/>
    <xf numFmtId="2" fontId="0" fillId="0" borderId="0" xfId="0" applyNumberFormat="1"/>
    <xf numFmtId="2" fontId="0" fillId="4" borderId="6" xfId="0" applyNumberFormat="1" applyFont="1" applyFill="1" applyBorder="1"/>
    <xf numFmtId="2" fontId="0" fillId="6" borderId="0" xfId="0" applyNumberFormat="1" applyFill="1"/>
    <xf numFmtId="0" fontId="9" fillId="0" borderId="0" xfId="0" applyFont="1"/>
    <xf numFmtId="166" fontId="9" fillId="0" borderId="0" xfId="0" applyNumberFormat="1" applyFont="1"/>
    <xf numFmtId="1" fontId="0" fillId="6" borderId="0" xfId="0" applyNumberFormat="1" applyFill="1"/>
    <xf numFmtId="2" fontId="0" fillId="4" borderId="12" xfId="0" applyNumberFormat="1" applyFill="1" applyBorder="1"/>
    <xf numFmtId="164" fontId="0" fillId="6" borderId="0" xfId="0" applyNumberFormat="1" applyFill="1"/>
    <xf numFmtId="2" fontId="0" fillId="2" borderId="3" xfId="0" applyNumberFormat="1" applyFill="1" applyBorder="1" applyProtection="1">
      <protection locked="0"/>
    </xf>
    <xf numFmtId="2" fontId="0" fillId="2" borderId="8" xfId="0" applyNumberFormat="1" applyFill="1" applyBorder="1" applyProtection="1"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left"/>
      <protection locked="0"/>
    </xf>
    <xf numFmtId="164" fontId="4" fillId="2" borderId="2" xfId="0" applyNumberFormat="1" applyFont="1" applyFill="1" applyBorder="1" applyAlignment="1" applyProtection="1">
      <alignment horizontal="left"/>
      <protection locked="0"/>
    </xf>
    <xf numFmtId="165" fontId="4" fillId="2" borderId="2" xfId="0" applyNumberFormat="1" applyFont="1" applyFill="1" applyBorder="1" applyAlignment="1" applyProtection="1">
      <alignment horizontal="left"/>
      <protection locked="0"/>
    </xf>
    <xf numFmtId="164" fontId="4" fillId="2" borderId="4" xfId="0" applyNumberFormat="1" applyFont="1" applyFill="1" applyBorder="1" applyAlignment="1" applyProtection="1">
      <alignment horizontal="left"/>
      <protection locked="0"/>
    </xf>
    <xf numFmtId="164" fontId="4" fillId="2" borderId="5" xfId="0" applyNumberFormat="1" applyFont="1" applyFill="1" applyBorder="1" applyAlignment="1" applyProtection="1">
      <alignment horizontal="left"/>
      <protection locked="0"/>
    </xf>
    <xf numFmtId="164" fontId="3" fillId="0" borderId="0" xfId="1" applyNumberFormat="1" applyProtection="1"/>
    <xf numFmtId="165" fontId="4" fillId="2" borderId="1" xfId="0" quotePrefix="1" applyNumberFormat="1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Effectiveness - NTU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0240594925635"/>
          <c:y val="0.16061998421141802"/>
          <c:w val="0.62042104111986007"/>
          <c:h val="0.67895408454461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English!$L$28</c:f>
              <c:strCache>
                <c:ptCount val="1"/>
                <c:pt idx="0">
                  <c:v>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English!$J$29:$J$54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English!$L$29:$L$54</c:f>
              <c:numCache>
                <c:formatCode>0.0000</c:formatCode>
                <c:ptCount val="26"/>
                <c:pt idx="0">
                  <c:v>9.999500016666385E-5</c:v>
                </c:pt>
                <c:pt idx="1">
                  <c:v>9.9501662508318933E-3</c:v>
                </c:pt>
                <c:pt idx="2">
                  <c:v>1.9801326693244747E-2</c:v>
                </c:pt>
                <c:pt idx="3">
                  <c:v>2.9554466451491845E-2</c:v>
                </c:pt>
                <c:pt idx="4">
                  <c:v>3.9210560847676823E-2</c:v>
                </c:pt>
                <c:pt idx="5">
                  <c:v>4.8770575499285984E-2</c:v>
                </c:pt>
                <c:pt idx="6">
                  <c:v>5.823546641575128E-2</c:v>
                </c:pt>
                <c:pt idx="7">
                  <c:v>6.7606180094051727E-2</c:v>
                </c:pt>
                <c:pt idx="8">
                  <c:v>7.6883653613364245E-2</c:v>
                </c:pt>
                <c:pt idx="9">
                  <c:v>8.6068814728771814E-2</c:v>
                </c:pt>
                <c:pt idx="10">
                  <c:v>9.5162581964040482E-2</c:v>
                </c:pt>
                <c:pt idx="11">
                  <c:v>0.18126924692201818</c:v>
                </c:pt>
                <c:pt idx="12">
                  <c:v>0.32967995396436067</c:v>
                </c:pt>
                <c:pt idx="13">
                  <c:v>0.45118836390597361</c:v>
                </c:pt>
                <c:pt idx="14">
                  <c:v>0.55067103588277844</c:v>
                </c:pt>
                <c:pt idx="15">
                  <c:v>0.63212055882855767</c:v>
                </c:pt>
                <c:pt idx="16">
                  <c:v>0.77686983985157021</c:v>
                </c:pt>
                <c:pt idx="17">
                  <c:v>0.8646647167633873</c:v>
                </c:pt>
                <c:pt idx="18">
                  <c:v>0.91791500137610116</c:v>
                </c:pt>
                <c:pt idx="19">
                  <c:v>0.95021293163213605</c:v>
                </c:pt>
                <c:pt idx="20">
                  <c:v>0.96980261657768152</c:v>
                </c:pt>
                <c:pt idx="21">
                  <c:v>0.98168436111126578</c:v>
                </c:pt>
                <c:pt idx="22">
                  <c:v>0.98889100346175773</c:v>
                </c:pt>
                <c:pt idx="23">
                  <c:v>0.99326205300091452</c:v>
                </c:pt>
                <c:pt idx="24">
                  <c:v>0.99591322856153597</c:v>
                </c:pt>
                <c:pt idx="25">
                  <c:v>0.99752124782333362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English!$M$28</c:f>
              <c:strCache>
                <c:ptCount val="1"/>
                <c:pt idx="0">
                  <c:v>0.4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English!$J$29:$J$54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English!$M$29:$M$54</c:f>
              <c:numCache>
                <c:formatCode>0.0000</c:formatCode>
                <c:ptCount val="26"/>
                <c:pt idx="0">
                  <c:v>9.9979831666319186E-5</c:v>
                </c:pt>
                <c:pt idx="1">
                  <c:v>9.8958280105019281E-3</c:v>
                </c:pt>
                <c:pt idx="2">
                  <c:v>1.9617044213672385E-2</c:v>
                </c:pt>
                <c:pt idx="3">
                  <c:v>2.9179828636106464E-2</c:v>
                </c:pt>
                <c:pt idx="4">
                  <c:v>3.8592864876814792E-2</c:v>
                </c:pt>
                <c:pt idx="5">
                  <c:v>4.7862523861873063E-2</c:v>
                </c:pt>
                <c:pt idx="6">
                  <c:v>5.6993986318204182E-2</c:v>
                </c:pt>
                <c:pt idx="7">
                  <c:v>6.5991695459430399E-2</c:v>
                </c:pt>
                <c:pt idx="8">
                  <c:v>7.4859586448232096E-2</c:v>
                </c:pt>
                <c:pt idx="9">
                  <c:v>8.3601219267923854E-2</c:v>
                </c:pt>
                <c:pt idx="10">
                  <c:v>9.22198628351385E-2</c:v>
                </c:pt>
                <c:pt idx="11">
                  <c:v>0.17223181954381894</c:v>
                </c:pt>
                <c:pt idx="12">
                  <c:v>0.30461319525187924</c:v>
                </c:pt>
                <c:pt idx="13">
                  <c:v>0.40914741337421623</c:v>
                </c:pt>
                <c:pt idx="14">
                  <c:v>0.49309735119976983</c:v>
                </c:pt>
                <c:pt idx="15">
                  <c:v>0.56141422879203962</c:v>
                </c:pt>
                <c:pt idx="16">
                  <c:v>0.68475480634807118</c:v>
                </c:pt>
                <c:pt idx="17">
                  <c:v>0.76465984074045112</c:v>
                </c:pt>
                <c:pt idx="18">
                  <c:v>0.81875305201918658</c:v>
                </c:pt>
                <c:pt idx="19">
                  <c:v>0.85670784700083269</c:v>
                </c:pt>
                <c:pt idx="20">
                  <c:v>0.88415175695583792</c:v>
                </c:pt>
                <c:pt idx="21">
                  <c:v>0.90451271792617627</c:v>
                </c:pt>
                <c:pt idx="22">
                  <c:v>0.91995982318727432</c:v>
                </c:pt>
                <c:pt idx="23">
                  <c:v>0.93191076376910831</c:v>
                </c:pt>
                <c:pt idx="24">
                  <c:v>0.94131847241761502</c:v>
                </c:pt>
                <c:pt idx="25">
                  <c:v>0.94883944765998662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English!$N$28</c:f>
              <c:strCache>
                <c:ptCount val="1"/>
                <c:pt idx="0">
                  <c:v>0.8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English!$J$29:$J$54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English!$N$29:$N$54</c:f>
              <c:numCache>
                <c:formatCode>0.0000</c:formatCode>
                <c:ptCount val="26"/>
                <c:pt idx="0">
                  <c:v>9.9964666233853805E-5</c:v>
                </c:pt>
                <c:pt idx="1">
                  <c:v>9.8418840878388147E-3</c:v>
                </c:pt>
                <c:pt idx="2">
                  <c:v>1.9435033629444876E-2</c:v>
                </c:pt>
                <c:pt idx="3">
                  <c:v>2.8811462723181913E-2</c:v>
                </c:pt>
                <c:pt idx="4">
                  <c:v>3.7987981901224877E-2</c:v>
                </c:pt>
                <c:pt idx="5">
                  <c:v>4.6976668776094077E-2</c:v>
                </c:pt>
                <c:pt idx="6">
                  <c:v>5.5787151272414071E-2</c:v>
                </c:pt>
                <c:pt idx="7">
                  <c:v>6.4427533481660859E-2</c:v>
                </c:pt>
                <c:pt idx="8">
                  <c:v>7.2904867392010964E-2</c:v>
                </c:pt>
                <c:pt idx="9">
                  <c:v>8.1225427403876393E-2</c:v>
                </c:pt>
                <c:pt idx="10">
                  <c:v>8.9394884939912211E-2</c:v>
                </c:pt>
                <c:pt idx="11">
                  <c:v>0.16376051453214369</c:v>
                </c:pt>
                <c:pt idx="12">
                  <c:v>0.2817922446675819</c:v>
                </c:pt>
                <c:pt idx="13">
                  <c:v>0.37137948990004765</c:v>
                </c:pt>
                <c:pt idx="14">
                  <c:v>0.44147952867224127</c:v>
                </c:pt>
                <c:pt idx="15">
                  <c:v>0.49759001772795486</c:v>
                </c:pt>
                <c:pt idx="16">
                  <c:v>0.597725308922749</c:v>
                </c:pt>
                <c:pt idx="17">
                  <c:v>0.66288339332947177</c:v>
                </c:pt>
                <c:pt idx="18">
                  <c:v>0.70800507421425807</c:v>
                </c:pt>
                <c:pt idx="19">
                  <c:v>0.74076277803083423</c:v>
                </c:pt>
                <c:pt idx="20">
                  <c:v>0.76545274326971013</c:v>
                </c:pt>
                <c:pt idx="21">
                  <c:v>0.78464220739693558</c:v>
                </c:pt>
                <c:pt idx="22">
                  <c:v>0.79994571383834101</c:v>
                </c:pt>
                <c:pt idx="23">
                  <c:v>0.81242163546495871</c:v>
                </c:pt>
                <c:pt idx="24">
                  <c:v>0.8227880055662975</c:v>
                </c:pt>
                <c:pt idx="25">
                  <c:v>0.83154626312772495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English!$O$28</c:f>
              <c:strCache>
                <c:ptCount val="1"/>
                <c:pt idx="0">
                  <c:v>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English!$J$29:$J$54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English!$O$29:$O$54</c:f>
              <c:numCache>
                <c:formatCode>0.0000</c:formatCode>
                <c:ptCount val="26"/>
                <c:pt idx="0">
                  <c:v>9.9957084667812168E-5</c:v>
                </c:pt>
                <c:pt idx="1">
                  <c:v>9.8150589939471899E-3</c:v>
                </c:pt>
                <c:pt idx="2">
                  <c:v>1.9344870537910452E-2</c:v>
                </c:pt>
                <c:pt idx="3">
                  <c:v>2.8629595312865463E-2</c:v>
                </c:pt>
                <c:pt idx="4">
                  <c:v>3.7690253550044739E-2</c:v>
                </c:pt>
                <c:pt idx="5">
                  <c:v>4.6541878597091246E-2</c:v>
                </c:pt>
                <c:pt idx="6">
                  <c:v>5.519639529605247E-2</c:v>
                </c:pt>
                <c:pt idx="7">
                  <c:v>6.366379035476144E-2</c:v>
                </c:pt>
                <c:pt idx="8">
                  <c:v>7.195271017700966E-2</c:v>
                </c:pt>
                <c:pt idx="9">
                  <c:v>8.0070809601377579E-2</c:v>
                </c:pt>
                <c:pt idx="10">
                  <c:v>8.802497423084521E-2</c:v>
                </c:pt>
                <c:pt idx="11">
                  <c:v>0.15972607564860353</c:v>
                </c:pt>
                <c:pt idx="12">
                  <c:v>0.27117372394732764</c:v>
                </c:pt>
                <c:pt idx="13">
                  <c:v>0.3540355897066052</c:v>
                </c:pt>
                <c:pt idx="14">
                  <c:v>0.41793260162683865</c:v>
                </c:pt>
                <c:pt idx="15">
                  <c:v>0.46853639461338437</c:v>
                </c:pt>
                <c:pt idx="16">
                  <c:v>0.55782022105998519</c:v>
                </c:pt>
                <c:pt idx="17">
                  <c:v>0.61540712543933651</c:v>
                </c:pt>
                <c:pt idx="18">
                  <c:v>0.65521676880528101</c:v>
                </c:pt>
                <c:pt idx="19">
                  <c:v>0.6842090020063184</c:v>
                </c:pt>
                <c:pt idx="20">
                  <c:v>0.70621260006911624</c:v>
                </c:pt>
                <c:pt idx="21">
                  <c:v>0.72348665705371695</c:v>
                </c:pt>
                <c:pt idx="22">
                  <c:v>0.73743797341546125</c:v>
                </c:pt>
                <c:pt idx="23">
                  <c:v>0.74898105412573557</c:v>
                </c:pt>
                <c:pt idx="24">
                  <c:v>0.7587316323750205</c:v>
                </c:pt>
                <c:pt idx="25">
                  <c:v>0.7671166355574528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English!$K$28</c:f>
              <c:strCache>
                <c:ptCount val="1"/>
                <c:pt idx="0">
                  <c:v>0.67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English!$J$29:$J$54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English!$K$29:$K$54</c:f>
              <c:numCache>
                <c:formatCode>0.0000</c:formatCode>
                <c:ptCount val="26"/>
                <c:pt idx="0">
                  <c:v>9.9969478009942492E-5</c:v>
                </c:pt>
                <c:pt idx="1">
                  <c:v>9.8589583952884974E-3</c:v>
                </c:pt>
                <c:pt idx="2">
                  <c:v>1.9492542817953651E-2</c:v>
                </c:pt>
                <c:pt idx="3">
                  <c:v>2.8927675847867929E-2</c:v>
                </c:pt>
                <c:pt idx="4">
                  <c:v>3.8178546044499884E-2</c:v>
                </c:pt>
                <c:pt idx="5">
                  <c:v>4.7255389690596394E-2</c:v>
                </c:pt>
                <c:pt idx="6">
                  <c:v>5.6166401474706973E-2</c:v>
                </c:pt>
                <c:pt idx="7">
                  <c:v>6.4918507933282799E-2</c:v>
                </c:pt>
                <c:pt idx="8">
                  <c:v>7.3517760883273442E-2</c:v>
                </c:pt>
                <c:pt idx="9">
                  <c:v>8.1969566016328876E-2</c:v>
                </c:pt>
                <c:pt idx="10">
                  <c:v>9.0278828082312912E-2</c:v>
                </c:pt>
                <c:pt idx="11">
                  <c:v>0.16638938153922045</c:v>
                </c:pt>
                <c:pt idx="12">
                  <c:v>0.28879992278447275</c:v>
                </c:pt>
                <c:pt idx="13">
                  <c:v>0.38291135632203721</c:v>
                </c:pt>
                <c:pt idx="14">
                  <c:v>0.45720185633817734</c:v>
                </c:pt>
                <c:pt idx="15">
                  <c:v>0.51702828380454546</c:v>
                </c:pt>
                <c:pt idx="16">
                  <c:v>0.62440315223570875</c:v>
                </c:pt>
                <c:pt idx="17">
                  <c:v>0.69446204516492893</c:v>
                </c:pt>
                <c:pt idx="18">
                  <c:v>0.74288038116263899</c:v>
                </c:pt>
                <c:pt idx="19">
                  <c:v>0.77785862589612187</c:v>
                </c:pt>
                <c:pt idx="20">
                  <c:v>0.80404054999859853</c:v>
                </c:pt>
                <c:pt idx="21">
                  <c:v>0.8242195491300881</c:v>
                </c:pt>
                <c:pt idx="22">
                  <c:v>0.84015896725784212</c:v>
                </c:pt>
                <c:pt idx="23">
                  <c:v>0.85301693692418779</c:v>
                </c:pt>
                <c:pt idx="24">
                  <c:v>0.86357982363098118</c:v>
                </c:pt>
                <c:pt idx="25">
                  <c:v>0.87239691201515823</c:v>
                </c:pt>
              </c:numCache>
            </c:numRef>
          </c:yVal>
          <c:smooth val="1"/>
        </c:ser>
        <c:ser>
          <c:idx val="5"/>
          <c:order val="5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English!$R$27:$R$28</c:f>
              <c:numCache>
                <c:formatCode>0.000</c:formatCode>
                <c:ptCount val="2"/>
                <c:pt idx="0">
                  <c:v>2.3809523809523809</c:v>
                </c:pt>
                <c:pt idx="1">
                  <c:v>2.3809523809523809</c:v>
                </c:pt>
              </c:numCache>
            </c:numRef>
          </c:xVal>
          <c:yVal>
            <c:numRef>
              <c:f>English!$S$27:$S$28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6"/>
          <c:order val="6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English!$R$31:$R$32</c:f>
              <c:numCache>
                <c:formatCode>0.000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English!$S$31:$S$32</c:f>
              <c:numCache>
                <c:formatCode>0.0000</c:formatCode>
                <c:ptCount val="2"/>
                <c:pt idx="0">
                  <c:v>0.73280145138793584</c:v>
                </c:pt>
                <c:pt idx="1">
                  <c:v>0.73280145138793584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28384"/>
        <c:axId val="145346944"/>
      </c:scatterChart>
      <c:valAx>
        <c:axId val="145328384"/>
        <c:scaling>
          <c:orientation val="minMax"/>
          <c:max val="6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NTU</a:t>
                </a:r>
              </a:p>
            </c:rich>
          </c:tx>
          <c:layout>
            <c:manualLayout>
              <c:xMode val="edge"/>
              <c:yMode val="edge"/>
              <c:x val="0.44104615048118984"/>
              <c:y val="0.913590857041238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5346944"/>
        <c:crosses val="autoZero"/>
        <c:crossBetween val="midCat"/>
        <c:majorUnit val="1"/>
      </c:valAx>
      <c:valAx>
        <c:axId val="14534694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Effectiveness</a:t>
                </a:r>
              </a:p>
            </c:rich>
          </c:tx>
          <c:layout>
            <c:manualLayout>
              <c:xMode val="edge"/>
              <c:yMode val="edge"/>
              <c:x val="2.3194444444444445E-2"/>
              <c:y val="0.3746988574305464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5328384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406933508311454"/>
          <c:y val="0.23783594293521035"/>
          <c:w val="0.13259733158355205"/>
          <c:h val="0.3945238012272798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Effectiveness - NTU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0240594925635"/>
          <c:y val="0.16061998421141802"/>
          <c:w val="0.62042104111986007"/>
          <c:h val="0.67895408454461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Metric!$L$28</c:f>
              <c:strCache>
                <c:ptCount val="1"/>
                <c:pt idx="0">
                  <c:v>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Metric!$J$29:$J$54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Metric!$L$29:$L$54</c:f>
              <c:numCache>
                <c:formatCode>0.0000</c:formatCode>
                <c:ptCount val="26"/>
                <c:pt idx="0">
                  <c:v>9.999500016666385E-5</c:v>
                </c:pt>
                <c:pt idx="1">
                  <c:v>9.9501662508318933E-3</c:v>
                </c:pt>
                <c:pt idx="2">
                  <c:v>1.9801326693244747E-2</c:v>
                </c:pt>
                <c:pt idx="3">
                  <c:v>2.9554466451491845E-2</c:v>
                </c:pt>
                <c:pt idx="4">
                  <c:v>3.9210560847676823E-2</c:v>
                </c:pt>
                <c:pt idx="5">
                  <c:v>4.8770575499285984E-2</c:v>
                </c:pt>
                <c:pt idx="6">
                  <c:v>5.823546641575128E-2</c:v>
                </c:pt>
                <c:pt idx="7">
                  <c:v>6.7606180094051727E-2</c:v>
                </c:pt>
                <c:pt idx="8">
                  <c:v>7.6883653613364245E-2</c:v>
                </c:pt>
                <c:pt idx="9">
                  <c:v>8.6068814728771814E-2</c:v>
                </c:pt>
                <c:pt idx="10">
                  <c:v>9.5162581964040482E-2</c:v>
                </c:pt>
                <c:pt idx="11">
                  <c:v>0.18126924692201818</c:v>
                </c:pt>
                <c:pt idx="12">
                  <c:v>0.32967995396436067</c:v>
                </c:pt>
                <c:pt idx="13">
                  <c:v>0.45118836390597361</c:v>
                </c:pt>
                <c:pt idx="14">
                  <c:v>0.55067103588277844</c:v>
                </c:pt>
                <c:pt idx="15">
                  <c:v>0.63212055882855767</c:v>
                </c:pt>
                <c:pt idx="16">
                  <c:v>0.77686983985157021</c:v>
                </c:pt>
                <c:pt idx="17">
                  <c:v>0.8646647167633873</c:v>
                </c:pt>
                <c:pt idx="18">
                  <c:v>0.91791500137610116</c:v>
                </c:pt>
                <c:pt idx="19">
                  <c:v>0.95021293163213605</c:v>
                </c:pt>
                <c:pt idx="20">
                  <c:v>0.96980261657768152</c:v>
                </c:pt>
                <c:pt idx="21">
                  <c:v>0.98168436111126578</c:v>
                </c:pt>
                <c:pt idx="22">
                  <c:v>0.98889100346175773</c:v>
                </c:pt>
                <c:pt idx="23">
                  <c:v>0.99326205300091452</c:v>
                </c:pt>
                <c:pt idx="24">
                  <c:v>0.99591322856153597</c:v>
                </c:pt>
                <c:pt idx="25">
                  <c:v>0.99752124782333362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Metric!$M$28</c:f>
              <c:strCache>
                <c:ptCount val="1"/>
                <c:pt idx="0">
                  <c:v>0.4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Metric!$J$29:$J$54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Metric!$M$29:$M$54</c:f>
              <c:numCache>
                <c:formatCode>0.0000</c:formatCode>
                <c:ptCount val="26"/>
                <c:pt idx="0">
                  <c:v>9.9979831666319186E-5</c:v>
                </c:pt>
                <c:pt idx="1">
                  <c:v>9.8958280105019281E-3</c:v>
                </c:pt>
                <c:pt idx="2">
                  <c:v>1.9617044213672385E-2</c:v>
                </c:pt>
                <c:pt idx="3">
                  <c:v>2.9179828636106464E-2</c:v>
                </c:pt>
                <c:pt idx="4">
                  <c:v>3.8592864876814792E-2</c:v>
                </c:pt>
                <c:pt idx="5">
                  <c:v>4.7862523861873063E-2</c:v>
                </c:pt>
                <c:pt idx="6">
                  <c:v>5.6993986318204182E-2</c:v>
                </c:pt>
                <c:pt idx="7">
                  <c:v>6.5991695459430399E-2</c:v>
                </c:pt>
                <c:pt idx="8">
                  <c:v>7.4859586448232096E-2</c:v>
                </c:pt>
                <c:pt idx="9">
                  <c:v>8.3601219267923854E-2</c:v>
                </c:pt>
                <c:pt idx="10">
                  <c:v>9.22198628351385E-2</c:v>
                </c:pt>
                <c:pt idx="11">
                  <c:v>0.17223181954381894</c:v>
                </c:pt>
                <c:pt idx="12">
                  <c:v>0.30461319525187924</c:v>
                </c:pt>
                <c:pt idx="13">
                  <c:v>0.40914741337421623</c:v>
                </c:pt>
                <c:pt idx="14">
                  <c:v>0.49309735119976983</c:v>
                </c:pt>
                <c:pt idx="15">
                  <c:v>0.56141422879203962</c:v>
                </c:pt>
                <c:pt idx="16">
                  <c:v>0.68475480634807118</c:v>
                </c:pt>
                <c:pt idx="17">
                  <c:v>0.76465984074045112</c:v>
                </c:pt>
                <c:pt idx="18">
                  <c:v>0.81875305201918658</c:v>
                </c:pt>
                <c:pt idx="19">
                  <c:v>0.85670784700083269</c:v>
                </c:pt>
                <c:pt idx="20">
                  <c:v>0.88415175695583792</c:v>
                </c:pt>
                <c:pt idx="21">
                  <c:v>0.90451271792617627</c:v>
                </c:pt>
                <c:pt idx="22">
                  <c:v>0.91995982318727432</c:v>
                </c:pt>
                <c:pt idx="23">
                  <c:v>0.93191076376910831</c:v>
                </c:pt>
                <c:pt idx="24">
                  <c:v>0.94131847241761502</c:v>
                </c:pt>
                <c:pt idx="25">
                  <c:v>0.94883944765998662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Metric!$N$28</c:f>
              <c:strCache>
                <c:ptCount val="1"/>
                <c:pt idx="0">
                  <c:v>0.8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Metric!$J$29:$J$54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Metric!$N$29:$N$54</c:f>
              <c:numCache>
                <c:formatCode>0.0000</c:formatCode>
                <c:ptCount val="26"/>
                <c:pt idx="0">
                  <c:v>9.9964666233853805E-5</c:v>
                </c:pt>
                <c:pt idx="1">
                  <c:v>9.8418840878388147E-3</c:v>
                </c:pt>
                <c:pt idx="2">
                  <c:v>1.9435033629444876E-2</c:v>
                </c:pt>
                <c:pt idx="3">
                  <c:v>2.8811462723181913E-2</c:v>
                </c:pt>
                <c:pt idx="4">
                  <c:v>3.7987981901224877E-2</c:v>
                </c:pt>
                <c:pt idx="5">
                  <c:v>4.6976668776094077E-2</c:v>
                </c:pt>
                <c:pt idx="6">
                  <c:v>5.5787151272414071E-2</c:v>
                </c:pt>
                <c:pt idx="7">
                  <c:v>6.4427533481660859E-2</c:v>
                </c:pt>
                <c:pt idx="8">
                  <c:v>7.2904867392010964E-2</c:v>
                </c:pt>
                <c:pt idx="9">
                  <c:v>8.1225427403876393E-2</c:v>
                </c:pt>
                <c:pt idx="10">
                  <c:v>8.9394884939912211E-2</c:v>
                </c:pt>
                <c:pt idx="11">
                  <c:v>0.16376051453214369</c:v>
                </c:pt>
                <c:pt idx="12">
                  <c:v>0.2817922446675819</c:v>
                </c:pt>
                <c:pt idx="13">
                  <c:v>0.37137948990004765</c:v>
                </c:pt>
                <c:pt idx="14">
                  <c:v>0.44147952867224127</c:v>
                </c:pt>
                <c:pt idx="15">
                  <c:v>0.49759001772795486</c:v>
                </c:pt>
                <c:pt idx="16">
                  <c:v>0.597725308922749</c:v>
                </c:pt>
                <c:pt idx="17">
                  <c:v>0.66288339332947177</c:v>
                </c:pt>
                <c:pt idx="18">
                  <c:v>0.70800507421425807</c:v>
                </c:pt>
                <c:pt idx="19">
                  <c:v>0.74076277803083423</c:v>
                </c:pt>
                <c:pt idx="20">
                  <c:v>0.76545274326971013</c:v>
                </c:pt>
                <c:pt idx="21">
                  <c:v>0.78464220739693558</c:v>
                </c:pt>
                <c:pt idx="22">
                  <c:v>0.79994571383834101</c:v>
                </c:pt>
                <c:pt idx="23">
                  <c:v>0.81242163546495871</c:v>
                </c:pt>
                <c:pt idx="24">
                  <c:v>0.8227880055662975</c:v>
                </c:pt>
                <c:pt idx="25">
                  <c:v>0.83154626312772495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Metric!$O$28</c:f>
              <c:strCache>
                <c:ptCount val="1"/>
                <c:pt idx="0">
                  <c:v>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Metric!$J$29:$J$54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Metric!$O$29:$O$54</c:f>
              <c:numCache>
                <c:formatCode>0.0000</c:formatCode>
                <c:ptCount val="26"/>
                <c:pt idx="0">
                  <c:v>9.9957084667812168E-5</c:v>
                </c:pt>
                <c:pt idx="1">
                  <c:v>9.8150589939471899E-3</c:v>
                </c:pt>
                <c:pt idx="2">
                  <c:v>1.9344870537910452E-2</c:v>
                </c:pt>
                <c:pt idx="3">
                  <c:v>2.8629595312865463E-2</c:v>
                </c:pt>
                <c:pt idx="4">
                  <c:v>3.7690253550044739E-2</c:v>
                </c:pt>
                <c:pt idx="5">
                  <c:v>4.6541878597091246E-2</c:v>
                </c:pt>
                <c:pt idx="6">
                  <c:v>5.519639529605247E-2</c:v>
                </c:pt>
                <c:pt idx="7">
                  <c:v>6.366379035476144E-2</c:v>
                </c:pt>
                <c:pt idx="8">
                  <c:v>7.195271017700966E-2</c:v>
                </c:pt>
                <c:pt idx="9">
                  <c:v>8.0070809601377579E-2</c:v>
                </c:pt>
                <c:pt idx="10">
                  <c:v>8.802497423084521E-2</c:v>
                </c:pt>
                <c:pt idx="11">
                  <c:v>0.15972607564860353</c:v>
                </c:pt>
                <c:pt idx="12">
                  <c:v>0.27117372394732764</c:v>
                </c:pt>
                <c:pt idx="13">
                  <c:v>0.3540355897066052</c:v>
                </c:pt>
                <c:pt idx="14">
                  <c:v>0.41793260162683865</c:v>
                </c:pt>
                <c:pt idx="15">
                  <c:v>0.46853639461338437</c:v>
                </c:pt>
                <c:pt idx="16">
                  <c:v>0.55782022105998519</c:v>
                </c:pt>
                <c:pt idx="17">
                  <c:v>0.61540712543933651</c:v>
                </c:pt>
                <c:pt idx="18">
                  <c:v>0.65521676880528101</c:v>
                </c:pt>
                <c:pt idx="19">
                  <c:v>0.6842090020063184</c:v>
                </c:pt>
                <c:pt idx="20">
                  <c:v>0.70621260006911624</c:v>
                </c:pt>
                <c:pt idx="21">
                  <c:v>0.72348665705371695</c:v>
                </c:pt>
                <c:pt idx="22">
                  <c:v>0.73743797341546125</c:v>
                </c:pt>
                <c:pt idx="23">
                  <c:v>0.74898105412573557</c:v>
                </c:pt>
                <c:pt idx="24">
                  <c:v>0.7587316323750205</c:v>
                </c:pt>
                <c:pt idx="25">
                  <c:v>0.7671166355574528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Metric!$K$28</c:f>
              <c:strCache>
                <c:ptCount val="1"/>
                <c:pt idx="0">
                  <c:v>0.67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Metric!$J$29:$J$54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Metric!$K$29:$K$54</c:f>
              <c:numCache>
                <c:formatCode>0.0000</c:formatCode>
                <c:ptCount val="26"/>
                <c:pt idx="0">
                  <c:v>9.9969478009942492E-5</c:v>
                </c:pt>
                <c:pt idx="1">
                  <c:v>9.8589583952884974E-3</c:v>
                </c:pt>
                <c:pt idx="2">
                  <c:v>1.9492542817953651E-2</c:v>
                </c:pt>
                <c:pt idx="3">
                  <c:v>2.8927675847867929E-2</c:v>
                </c:pt>
                <c:pt idx="4">
                  <c:v>3.8178546044499884E-2</c:v>
                </c:pt>
                <c:pt idx="5">
                  <c:v>4.7255389690596394E-2</c:v>
                </c:pt>
                <c:pt idx="6">
                  <c:v>5.6166401474706973E-2</c:v>
                </c:pt>
                <c:pt idx="7">
                  <c:v>6.4918507933282799E-2</c:v>
                </c:pt>
                <c:pt idx="8">
                  <c:v>7.3517760883273553E-2</c:v>
                </c:pt>
                <c:pt idx="9">
                  <c:v>8.1969566016328876E-2</c:v>
                </c:pt>
                <c:pt idx="10">
                  <c:v>9.0278828082312912E-2</c:v>
                </c:pt>
                <c:pt idx="11">
                  <c:v>0.16638938153922045</c:v>
                </c:pt>
                <c:pt idx="12">
                  <c:v>0.28879992278447275</c:v>
                </c:pt>
                <c:pt idx="13">
                  <c:v>0.38291135632203732</c:v>
                </c:pt>
                <c:pt idx="14">
                  <c:v>0.45720185633817723</c:v>
                </c:pt>
                <c:pt idx="15">
                  <c:v>0.51702828380454557</c:v>
                </c:pt>
                <c:pt idx="16">
                  <c:v>0.62440315223570875</c:v>
                </c:pt>
                <c:pt idx="17">
                  <c:v>0.69446204516492893</c:v>
                </c:pt>
                <c:pt idx="18">
                  <c:v>0.74288038116263899</c:v>
                </c:pt>
                <c:pt idx="19">
                  <c:v>0.77785862589612187</c:v>
                </c:pt>
                <c:pt idx="20">
                  <c:v>0.80404054999859853</c:v>
                </c:pt>
                <c:pt idx="21">
                  <c:v>0.82421954913008821</c:v>
                </c:pt>
                <c:pt idx="22">
                  <c:v>0.84015896725784212</c:v>
                </c:pt>
                <c:pt idx="23">
                  <c:v>0.85301693692418779</c:v>
                </c:pt>
                <c:pt idx="24">
                  <c:v>0.86357982363098118</c:v>
                </c:pt>
                <c:pt idx="25">
                  <c:v>0.87239691201515823</c:v>
                </c:pt>
              </c:numCache>
            </c:numRef>
          </c:yVal>
          <c:smooth val="1"/>
        </c:ser>
        <c:ser>
          <c:idx val="5"/>
          <c:order val="5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Metric!$R$27:$R$28</c:f>
              <c:numCache>
                <c:formatCode>0.000</c:formatCode>
                <c:ptCount val="2"/>
                <c:pt idx="0">
                  <c:v>2.3809523632099139</c:v>
                </c:pt>
                <c:pt idx="1">
                  <c:v>2.3809523632099139</c:v>
                </c:pt>
              </c:numCache>
            </c:numRef>
          </c:xVal>
          <c:yVal>
            <c:numRef>
              <c:f>Metric!$S$27:$S$28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6"/>
          <c:order val="6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Metric!$R$31:$R$32</c:f>
              <c:numCache>
                <c:formatCode>0.000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Metric!$S$31:$S$32</c:f>
              <c:numCache>
                <c:formatCode>0.0000</c:formatCode>
                <c:ptCount val="2"/>
                <c:pt idx="0">
                  <c:v>0.73280144982607731</c:v>
                </c:pt>
                <c:pt idx="1">
                  <c:v>0.73280144982607731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5680"/>
        <c:axId val="146154240"/>
      </c:scatterChart>
      <c:valAx>
        <c:axId val="146135680"/>
        <c:scaling>
          <c:orientation val="minMax"/>
          <c:max val="6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NTU</a:t>
                </a:r>
              </a:p>
            </c:rich>
          </c:tx>
          <c:layout>
            <c:manualLayout>
              <c:xMode val="edge"/>
              <c:yMode val="edge"/>
              <c:x val="0.44104615048118984"/>
              <c:y val="0.913590857041238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6154240"/>
        <c:crosses val="autoZero"/>
        <c:crossBetween val="midCat"/>
        <c:majorUnit val="1"/>
      </c:valAx>
      <c:valAx>
        <c:axId val="1461542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Effectiveness</a:t>
                </a:r>
              </a:p>
            </c:rich>
          </c:tx>
          <c:layout>
            <c:manualLayout>
              <c:xMode val="edge"/>
              <c:yMode val="edge"/>
              <c:x val="2.3194444444444445E-2"/>
              <c:y val="0.3746988574305464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6135680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406933508311454"/>
          <c:y val="0.23783594293521035"/>
          <c:w val="0.13259733158355205"/>
          <c:h val="0.3945238012272798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Effectiveness - NTU Curves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00240594925635"/>
          <c:y val="0.16061998421141802"/>
          <c:w val="0.62042104111986007"/>
          <c:h val="0.678954084544612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SI!$L$28</c:f>
              <c:strCache>
                <c:ptCount val="1"/>
                <c:pt idx="0">
                  <c:v>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SI!$J$29:$J$54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SI!$L$29:$L$54</c:f>
              <c:numCache>
                <c:formatCode>0.0000</c:formatCode>
                <c:ptCount val="26"/>
                <c:pt idx="0">
                  <c:v>9.999500016666385E-5</c:v>
                </c:pt>
                <c:pt idx="1">
                  <c:v>9.9501662508318933E-3</c:v>
                </c:pt>
                <c:pt idx="2">
                  <c:v>1.9801326693244747E-2</c:v>
                </c:pt>
                <c:pt idx="3">
                  <c:v>2.9554466451491845E-2</c:v>
                </c:pt>
                <c:pt idx="4">
                  <c:v>3.9210560847676823E-2</c:v>
                </c:pt>
                <c:pt idx="5">
                  <c:v>4.8770575499285984E-2</c:v>
                </c:pt>
                <c:pt idx="6">
                  <c:v>5.823546641575128E-2</c:v>
                </c:pt>
                <c:pt idx="7">
                  <c:v>6.7606180094051727E-2</c:v>
                </c:pt>
                <c:pt idx="8">
                  <c:v>7.6883653613364245E-2</c:v>
                </c:pt>
                <c:pt idx="9">
                  <c:v>8.6068814728771814E-2</c:v>
                </c:pt>
                <c:pt idx="10">
                  <c:v>9.5162581964040482E-2</c:v>
                </c:pt>
                <c:pt idx="11">
                  <c:v>0.18126924692201818</c:v>
                </c:pt>
                <c:pt idx="12">
                  <c:v>0.32967995396436067</c:v>
                </c:pt>
                <c:pt idx="13">
                  <c:v>0.45118836390597361</c:v>
                </c:pt>
                <c:pt idx="14">
                  <c:v>0.55067103588277844</c:v>
                </c:pt>
                <c:pt idx="15">
                  <c:v>0.63212055882855767</c:v>
                </c:pt>
                <c:pt idx="16">
                  <c:v>0.77686983985157021</c:v>
                </c:pt>
                <c:pt idx="17">
                  <c:v>0.8646647167633873</c:v>
                </c:pt>
                <c:pt idx="18">
                  <c:v>0.91791500137610116</c:v>
                </c:pt>
                <c:pt idx="19">
                  <c:v>0.95021293163213605</c:v>
                </c:pt>
                <c:pt idx="20">
                  <c:v>0.96980261657768152</c:v>
                </c:pt>
                <c:pt idx="21">
                  <c:v>0.98168436111126578</c:v>
                </c:pt>
                <c:pt idx="22">
                  <c:v>0.98889100346175773</c:v>
                </c:pt>
                <c:pt idx="23">
                  <c:v>0.99326205300091452</c:v>
                </c:pt>
                <c:pt idx="24">
                  <c:v>0.99591322856153597</c:v>
                </c:pt>
                <c:pt idx="25">
                  <c:v>0.99752124782333362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SI!$M$28</c:f>
              <c:strCache>
                <c:ptCount val="1"/>
                <c:pt idx="0">
                  <c:v>0.4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SI!$J$29:$J$54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SI!$M$29:$M$54</c:f>
              <c:numCache>
                <c:formatCode>0.0000</c:formatCode>
                <c:ptCount val="26"/>
                <c:pt idx="0">
                  <c:v>9.9979831666319186E-5</c:v>
                </c:pt>
                <c:pt idx="1">
                  <c:v>9.8958280105019281E-3</c:v>
                </c:pt>
                <c:pt idx="2">
                  <c:v>1.9617044213672385E-2</c:v>
                </c:pt>
                <c:pt idx="3">
                  <c:v>2.9179828636106464E-2</c:v>
                </c:pt>
                <c:pt idx="4">
                  <c:v>3.8592864876814792E-2</c:v>
                </c:pt>
                <c:pt idx="5">
                  <c:v>4.7862523861873063E-2</c:v>
                </c:pt>
                <c:pt idx="6">
                  <c:v>5.6993986318204182E-2</c:v>
                </c:pt>
                <c:pt idx="7">
                  <c:v>6.5991695459430399E-2</c:v>
                </c:pt>
                <c:pt idx="8">
                  <c:v>7.4859586448232096E-2</c:v>
                </c:pt>
                <c:pt idx="9">
                  <c:v>8.3601219267923854E-2</c:v>
                </c:pt>
                <c:pt idx="10">
                  <c:v>9.22198628351385E-2</c:v>
                </c:pt>
                <c:pt idx="11">
                  <c:v>0.17223181954381894</c:v>
                </c:pt>
                <c:pt idx="12">
                  <c:v>0.30461319525187924</c:v>
                </c:pt>
                <c:pt idx="13">
                  <c:v>0.40914741337421623</c:v>
                </c:pt>
                <c:pt idx="14">
                  <c:v>0.49309735119976983</c:v>
                </c:pt>
                <c:pt idx="15">
                  <c:v>0.56141422879203962</c:v>
                </c:pt>
                <c:pt idx="16">
                  <c:v>0.68475480634807118</c:v>
                </c:pt>
                <c:pt idx="17">
                  <c:v>0.76465984074045112</c:v>
                </c:pt>
                <c:pt idx="18">
                  <c:v>0.81875305201918658</c:v>
                </c:pt>
                <c:pt idx="19">
                  <c:v>0.85670784700083269</c:v>
                </c:pt>
                <c:pt idx="20">
                  <c:v>0.88415175695583792</c:v>
                </c:pt>
                <c:pt idx="21">
                  <c:v>0.90451271792617627</c:v>
                </c:pt>
                <c:pt idx="22">
                  <c:v>0.91995982318727432</c:v>
                </c:pt>
                <c:pt idx="23">
                  <c:v>0.93191076376910831</c:v>
                </c:pt>
                <c:pt idx="24">
                  <c:v>0.94131847241761502</c:v>
                </c:pt>
                <c:pt idx="25">
                  <c:v>0.94883944765998662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SI!$N$28</c:f>
              <c:strCache>
                <c:ptCount val="1"/>
                <c:pt idx="0">
                  <c:v>0.8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SI!$J$29:$J$54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SI!$N$29:$N$54</c:f>
              <c:numCache>
                <c:formatCode>0.0000</c:formatCode>
                <c:ptCount val="26"/>
                <c:pt idx="0">
                  <c:v>9.9964666233853805E-5</c:v>
                </c:pt>
                <c:pt idx="1">
                  <c:v>9.8418840878388147E-3</c:v>
                </c:pt>
                <c:pt idx="2">
                  <c:v>1.9435033629444876E-2</c:v>
                </c:pt>
                <c:pt idx="3">
                  <c:v>2.8811462723181913E-2</c:v>
                </c:pt>
                <c:pt idx="4">
                  <c:v>3.7987981901224877E-2</c:v>
                </c:pt>
                <c:pt idx="5">
                  <c:v>4.6976668776094077E-2</c:v>
                </c:pt>
                <c:pt idx="6">
                  <c:v>5.5787151272414071E-2</c:v>
                </c:pt>
                <c:pt idx="7">
                  <c:v>6.4427533481660859E-2</c:v>
                </c:pt>
                <c:pt idx="8">
                  <c:v>7.2904867392010964E-2</c:v>
                </c:pt>
                <c:pt idx="9">
                  <c:v>8.1225427403876393E-2</c:v>
                </c:pt>
                <c:pt idx="10">
                  <c:v>8.9394884939912211E-2</c:v>
                </c:pt>
                <c:pt idx="11">
                  <c:v>0.16376051453214369</c:v>
                </c:pt>
                <c:pt idx="12">
                  <c:v>0.2817922446675819</c:v>
                </c:pt>
                <c:pt idx="13">
                  <c:v>0.37137948990004765</c:v>
                </c:pt>
                <c:pt idx="14">
                  <c:v>0.44147952867224127</c:v>
                </c:pt>
                <c:pt idx="15">
                  <c:v>0.49759001772795486</c:v>
                </c:pt>
                <c:pt idx="16">
                  <c:v>0.597725308922749</c:v>
                </c:pt>
                <c:pt idx="17">
                  <c:v>0.66288339332947177</c:v>
                </c:pt>
                <c:pt idx="18">
                  <c:v>0.70800507421425807</c:v>
                </c:pt>
                <c:pt idx="19">
                  <c:v>0.74076277803083423</c:v>
                </c:pt>
                <c:pt idx="20">
                  <c:v>0.76545274326971013</c:v>
                </c:pt>
                <c:pt idx="21">
                  <c:v>0.78464220739693558</c:v>
                </c:pt>
                <c:pt idx="22">
                  <c:v>0.79994571383834101</c:v>
                </c:pt>
                <c:pt idx="23">
                  <c:v>0.81242163546495871</c:v>
                </c:pt>
                <c:pt idx="24">
                  <c:v>0.8227880055662975</c:v>
                </c:pt>
                <c:pt idx="25">
                  <c:v>0.83154626312772495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SI!$O$28</c:f>
              <c:strCache>
                <c:ptCount val="1"/>
                <c:pt idx="0">
                  <c:v>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SI!$J$29:$J$54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SI!$O$29:$O$54</c:f>
              <c:numCache>
                <c:formatCode>0.0000</c:formatCode>
                <c:ptCount val="26"/>
                <c:pt idx="0">
                  <c:v>9.9957084667812168E-5</c:v>
                </c:pt>
                <c:pt idx="1">
                  <c:v>9.8150589939471899E-3</c:v>
                </c:pt>
                <c:pt idx="2">
                  <c:v>1.9344870537910452E-2</c:v>
                </c:pt>
                <c:pt idx="3">
                  <c:v>2.8629595312865463E-2</c:v>
                </c:pt>
                <c:pt idx="4">
                  <c:v>3.7690253550044739E-2</c:v>
                </c:pt>
                <c:pt idx="5">
                  <c:v>4.6541878597091246E-2</c:v>
                </c:pt>
                <c:pt idx="6">
                  <c:v>5.519639529605247E-2</c:v>
                </c:pt>
                <c:pt idx="7">
                  <c:v>6.366379035476144E-2</c:v>
                </c:pt>
                <c:pt idx="8">
                  <c:v>7.195271017700966E-2</c:v>
                </c:pt>
                <c:pt idx="9">
                  <c:v>8.0070809601377579E-2</c:v>
                </c:pt>
                <c:pt idx="10">
                  <c:v>8.802497423084521E-2</c:v>
                </c:pt>
                <c:pt idx="11">
                  <c:v>0.15972607564860353</c:v>
                </c:pt>
                <c:pt idx="12">
                  <c:v>0.27117372394732764</c:v>
                </c:pt>
                <c:pt idx="13">
                  <c:v>0.3540355897066052</c:v>
                </c:pt>
                <c:pt idx="14">
                  <c:v>0.41793260162683865</c:v>
                </c:pt>
                <c:pt idx="15">
                  <c:v>0.46853639461338437</c:v>
                </c:pt>
                <c:pt idx="16">
                  <c:v>0.55782022105998519</c:v>
                </c:pt>
                <c:pt idx="17">
                  <c:v>0.61540712543933651</c:v>
                </c:pt>
                <c:pt idx="18">
                  <c:v>0.65521676880528101</c:v>
                </c:pt>
                <c:pt idx="19">
                  <c:v>0.6842090020063184</c:v>
                </c:pt>
                <c:pt idx="20">
                  <c:v>0.70621260006911624</c:v>
                </c:pt>
                <c:pt idx="21">
                  <c:v>0.72348665705371695</c:v>
                </c:pt>
                <c:pt idx="22">
                  <c:v>0.73743797341546125</c:v>
                </c:pt>
                <c:pt idx="23">
                  <c:v>0.74898105412573557</c:v>
                </c:pt>
                <c:pt idx="24">
                  <c:v>0.7587316323750205</c:v>
                </c:pt>
                <c:pt idx="25">
                  <c:v>0.7671166355574528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SI!$K$28</c:f>
              <c:strCache>
                <c:ptCount val="1"/>
                <c:pt idx="0">
                  <c:v>0.67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SI!$J$29:$J$54</c:f>
              <c:numCache>
                <c:formatCode>0.0000</c:formatCode>
                <c:ptCount val="26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  <c:pt idx="23">
                  <c:v>5</c:v>
                </c:pt>
                <c:pt idx="24">
                  <c:v>5.5</c:v>
                </c:pt>
                <c:pt idx="25">
                  <c:v>6</c:v>
                </c:pt>
              </c:numCache>
            </c:numRef>
          </c:xVal>
          <c:yVal>
            <c:numRef>
              <c:f>SI!$K$29:$K$54</c:f>
              <c:numCache>
                <c:formatCode>0.0000</c:formatCode>
                <c:ptCount val="26"/>
                <c:pt idx="0">
                  <c:v>9.9969478009942492E-5</c:v>
                </c:pt>
                <c:pt idx="1">
                  <c:v>9.8589583952884974E-3</c:v>
                </c:pt>
                <c:pt idx="2">
                  <c:v>1.9492542817953651E-2</c:v>
                </c:pt>
                <c:pt idx="3">
                  <c:v>2.8927675847867929E-2</c:v>
                </c:pt>
                <c:pt idx="4">
                  <c:v>3.8178546044499884E-2</c:v>
                </c:pt>
                <c:pt idx="5">
                  <c:v>4.7255389690596394E-2</c:v>
                </c:pt>
                <c:pt idx="6">
                  <c:v>5.6166401474706973E-2</c:v>
                </c:pt>
                <c:pt idx="7">
                  <c:v>6.4918507933282799E-2</c:v>
                </c:pt>
                <c:pt idx="8">
                  <c:v>7.3517760883273553E-2</c:v>
                </c:pt>
                <c:pt idx="9">
                  <c:v>8.1969566016328876E-2</c:v>
                </c:pt>
                <c:pt idx="10">
                  <c:v>9.0278828082312912E-2</c:v>
                </c:pt>
                <c:pt idx="11">
                  <c:v>0.16638938153922045</c:v>
                </c:pt>
                <c:pt idx="12">
                  <c:v>0.28879992278447275</c:v>
                </c:pt>
                <c:pt idx="13">
                  <c:v>0.38291135632203732</c:v>
                </c:pt>
                <c:pt idx="14">
                  <c:v>0.45720185633817723</c:v>
                </c:pt>
                <c:pt idx="15">
                  <c:v>0.51702828380454557</c:v>
                </c:pt>
                <c:pt idx="16">
                  <c:v>0.62440315223570875</c:v>
                </c:pt>
                <c:pt idx="17">
                  <c:v>0.69446204516492893</c:v>
                </c:pt>
                <c:pt idx="18">
                  <c:v>0.74288038116263899</c:v>
                </c:pt>
                <c:pt idx="19">
                  <c:v>0.77785862589612187</c:v>
                </c:pt>
                <c:pt idx="20">
                  <c:v>0.80404054999859853</c:v>
                </c:pt>
                <c:pt idx="21">
                  <c:v>0.82421954913008821</c:v>
                </c:pt>
                <c:pt idx="22">
                  <c:v>0.84015896725784212</c:v>
                </c:pt>
                <c:pt idx="23">
                  <c:v>0.85301693692418779</c:v>
                </c:pt>
                <c:pt idx="24">
                  <c:v>0.86357982363098118</c:v>
                </c:pt>
                <c:pt idx="25">
                  <c:v>0.87239691201515823</c:v>
                </c:pt>
              </c:numCache>
            </c:numRef>
          </c:yVal>
          <c:smooth val="1"/>
        </c:ser>
        <c:ser>
          <c:idx val="5"/>
          <c:order val="5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SI!$R$27:$R$28</c:f>
              <c:numCache>
                <c:formatCode>0.000</c:formatCode>
                <c:ptCount val="2"/>
                <c:pt idx="0">
                  <c:v>2.3809523940475996</c:v>
                </c:pt>
                <c:pt idx="1">
                  <c:v>2.3809523940475996</c:v>
                </c:pt>
              </c:numCache>
            </c:numRef>
          </c:xVal>
          <c:yVal>
            <c:numRef>
              <c:f>SI!$S$27:$S$28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6"/>
          <c:order val="6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SI!$R$31:$R$32</c:f>
              <c:numCache>
                <c:formatCode>0.000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SI!$S$31:$S$32</c:f>
              <c:numCache>
                <c:formatCode>0.0000</c:formatCode>
                <c:ptCount val="2"/>
                <c:pt idx="0">
                  <c:v>0.73280145254070006</c:v>
                </c:pt>
                <c:pt idx="1">
                  <c:v>0.73280145254070006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9632"/>
        <c:axId val="146471552"/>
      </c:scatterChart>
      <c:valAx>
        <c:axId val="146469632"/>
        <c:scaling>
          <c:orientation val="minMax"/>
          <c:max val="6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NTU</a:t>
                </a:r>
              </a:p>
            </c:rich>
          </c:tx>
          <c:layout>
            <c:manualLayout>
              <c:xMode val="edge"/>
              <c:yMode val="edge"/>
              <c:x val="0.44104615048118984"/>
              <c:y val="0.913590857041238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6471552"/>
        <c:crosses val="autoZero"/>
        <c:crossBetween val="midCat"/>
        <c:majorUnit val="1"/>
      </c:valAx>
      <c:valAx>
        <c:axId val="1464715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Effectiveness</a:t>
                </a:r>
              </a:p>
            </c:rich>
          </c:tx>
          <c:layout>
            <c:manualLayout>
              <c:xMode val="edge"/>
              <c:yMode val="edge"/>
              <c:x val="2.3194444444444445E-2"/>
              <c:y val="0.3746988574305464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46469632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406933508311454"/>
          <c:y val="0.23783594293521035"/>
          <c:w val="0.13259733158355205"/>
          <c:h val="0.3945238012272798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29</xdr:row>
      <xdr:rowOff>108417</xdr:rowOff>
    </xdr:from>
    <xdr:to>
      <xdr:col>6</xdr:col>
      <xdr:colOff>193301</xdr:colOff>
      <xdr:row>47</xdr:row>
      <xdr:rowOff>8405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29</xdr:row>
      <xdr:rowOff>108417</xdr:rowOff>
    </xdr:from>
    <xdr:to>
      <xdr:col>6</xdr:col>
      <xdr:colOff>193301</xdr:colOff>
      <xdr:row>47</xdr:row>
      <xdr:rowOff>8405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29</xdr:row>
      <xdr:rowOff>108417</xdr:rowOff>
    </xdr:from>
    <xdr:to>
      <xdr:col>6</xdr:col>
      <xdr:colOff>193301</xdr:colOff>
      <xdr:row>47</xdr:row>
      <xdr:rowOff>8405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heguid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heguid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he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08"/>
  <sheetViews>
    <sheetView showGridLines="0" zoomScaleNormal="100" zoomScaleSheetLayoutView="100" workbookViewId="0">
      <selection activeCell="I10" sqref="I10"/>
    </sheetView>
  </sheetViews>
  <sheetFormatPr defaultRowHeight="15" x14ac:dyDescent="0.25"/>
  <cols>
    <col min="1" max="1" width="2.7109375" style="25" customWidth="1"/>
    <col min="2" max="2" width="13.7109375" customWidth="1"/>
    <col min="3" max="3" width="14.140625" customWidth="1"/>
    <col min="4" max="4" width="13.140625" customWidth="1"/>
    <col min="5" max="5" width="12.28515625" customWidth="1"/>
    <col min="6" max="6" width="11.7109375" customWidth="1"/>
    <col min="9" max="9" width="6.42578125" customWidth="1"/>
    <col min="10" max="10" width="7.28515625" customWidth="1"/>
  </cols>
  <sheetData>
    <row r="1" spans="1:18" s="2" customFormat="1" x14ac:dyDescent="0.25">
      <c r="A1" s="1"/>
      <c r="I1" s="3"/>
      <c r="J1" s="1"/>
      <c r="L1" s="4"/>
      <c r="M1" s="4"/>
      <c r="N1" s="4"/>
      <c r="O1" s="4"/>
      <c r="P1" s="5"/>
      <c r="Q1" s="4"/>
      <c r="R1" s="4"/>
    </row>
    <row r="2" spans="1:18" s="9" customFormat="1" ht="19.5" customHeight="1" x14ac:dyDescent="0.25">
      <c r="A2" s="6"/>
      <c r="B2" s="61" t="s">
        <v>22</v>
      </c>
      <c r="C2" s="61"/>
      <c r="D2" s="61"/>
      <c r="E2" s="61"/>
      <c r="F2" s="61"/>
      <c r="G2" s="61"/>
      <c r="H2" s="61"/>
      <c r="I2" s="7"/>
      <c r="J2" s="8"/>
      <c r="L2" s="10"/>
      <c r="M2" s="10"/>
      <c r="N2" s="11"/>
      <c r="O2" s="10"/>
      <c r="P2" s="12"/>
      <c r="Q2" s="10"/>
      <c r="R2" s="10"/>
    </row>
    <row r="3" spans="1:18" s="14" customFormat="1" x14ac:dyDescent="0.25">
      <c r="A3" s="13"/>
      <c r="B3" s="67" t="s">
        <v>82</v>
      </c>
      <c r="F3" s="15" t="s">
        <v>0</v>
      </c>
      <c r="G3" s="62" t="s">
        <v>23</v>
      </c>
      <c r="H3" s="63"/>
      <c r="I3" s="16"/>
      <c r="J3" s="17"/>
      <c r="K3" s="38">
        <v>1</v>
      </c>
      <c r="L3" s="41" t="s">
        <v>26</v>
      </c>
      <c r="M3" s="38"/>
      <c r="N3" s="18"/>
      <c r="O3" s="18"/>
      <c r="P3" s="39">
        <f>IF(E14=L3,K3,IF(E14=L4,K4,IF(E14=L5,K5,IF(E14=L6,K6,IF(E14=L7,K7,IF(E14=L8,K8,IF(E14=L9,K9,K10)))))))</f>
        <v>5</v>
      </c>
      <c r="Q3" s="18"/>
      <c r="R3" s="18"/>
    </row>
    <row r="4" spans="1:18" s="14" customFormat="1" x14ac:dyDescent="0.25">
      <c r="A4" s="13"/>
      <c r="B4" s="20" t="s">
        <v>83</v>
      </c>
      <c r="F4" s="15" t="s">
        <v>1</v>
      </c>
      <c r="G4" s="62" t="s">
        <v>2</v>
      </c>
      <c r="H4" s="63"/>
      <c r="I4" s="16"/>
      <c r="J4" s="17"/>
      <c r="K4" s="38">
        <v>2</v>
      </c>
      <c r="L4" s="41" t="s">
        <v>27</v>
      </c>
      <c r="M4" s="38"/>
      <c r="N4" s="18"/>
      <c r="O4" s="18"/>
      <c r="P4" s="21"/>
      <c r="Q4" s="18"/>
      <c r="R4" s="18"/>
    </row>
    <row r="5" spans="1:18" s="14" customFormat="1" x14ac:dyDescent="0.25">
      <c r="A5" s="13"/>
      <c r="F5" s="15" t="s">
        <v>3</v>
      </c>
      <c r="G5" s="68" t="s">
        <v>84</v>
      </c>
      <c r="H5" s="64"/>
      <c r="I5" s="16"/>
      <c r="J5" s="17"/>
      <c r="K5" s="38">
        <v>3</v>
      </c>
      <c r="L5" s="41" t="s">
        <v>28</v>
      </c>
      <c r="M5" s="38"/>
      <c r="N5" s="18"/>
      <c r="O5" s="18"/>
      <c r="P5" s="22"/>
      <c r="Q5" s="18"/>
      <c r="R5" s="18"/>
    </row>
    <row r="6" spans="1:18" s="14" customFormat="1" x14ac:dyDescent="0.25">
      <c r="A6" s="13"/>
      <c r="B6" s="23" t="s">
        <v>4</v>
      </c>
      <c r="C6" s="24"/>
      <c r="D6" s="9"/>
      <c r="E6" s="9"/>
      <c r="F6" s="15" t="s">
        <v>5</v>
      </c>
      <c r="G6" s="65" t="s">
        <v>85</v>
      </c>
      <c r="H6" s="66"/>
      <c r="I6" s="16"/>
      <c r="J6" s="17"/>
      <c r="K6" s="38">
        <v>4</v>
      </c>
      <c r="L6" s="41" t="s">
        <v>59</v>
      </c>
      <c r="M6" s="38"/>
      <c r="N6" s="18"/>
      <c r="O6" s="18"/>
      <c r="P6" s="19"/>
      <c r="Q6" s="18"/>
      <c r="R6" s="18"/>
    </row>
    <row r="7" spans="1:18" x14ac:dyDescent="0.25">
      <c r="K7" s="38">
        <v>5</v>
      </c>
      <c r="L7" s="41" t="s">
        <v>67</v>
      </c>
      <c r="M7" s="38"/>
    </row>
    <row r="8" spans="1:18" x14ac:dyDescent="0.25">
      <c r="B8" s="26" t="s">
        <v>6</v>
      </c>
      <c r="C8" s="29"/>
      <c r="D8" s="29"/>
      <c r="E8" s="25" t="s">
        <v>7</v>
      </c>
      <c r="F8" s="25" t="s">
        <v>8</v>
      </c>
      <c r="K8" s="38">
        <v>6</v>
      </c>
      <c r="L8" s="41" t="s">
        <v>65</v>
      </c>
    </row>
    <row r="9" spans="1:18" x14ac:dyDescent="0.25">
      <c r="B9" t="s">
        <v>9</v>
      </c>
      <c r="D9" s="27" t="s">
        <v>10</v>
      </c>
      <c r="E9" s="30">
        <v>5000</v>
      </c>
      <c r="F9" s="30">
        <v>6000</v>
      </c>
      <c r="K9" s="38">
        <v>7</v>
      </c>
      <c r="L9" s="41" t="s">
        <v>66</v>
      </c>
    </row>
    <row r="10" spans="1:18" x14ac:dyDescent="0.25">
      <c r="B10" t="s">
        <v>11</v>
      </c>
      <c r="D10" s="27" t="s">
        <v>12</v>
      </c>
      <c r="E10" s="30">
        <v>150</v>
      </c>
      <c r="F10" s="30">
        <v>60</v>
      </c>
      <c r="K10" s="38">
        <v>8</v>
      </c>
      <c r="L10" s="41" t="s">
        <v>68</v>
      </c>
    </row>
    <row r="11" spans="1:18" x14ac:dyDescent="0.25">
      <c r="B11" t="s">
        <v>14</v>
      </c>
      <c r="D11" s="27" t="s">
        <v>15</v>
      </c>
      <c r="E11" s="28">
        <v>0.42</v>
      </c>
      <c r="F11" s="28">
        <v>0.52</v>
      </c>
    </row>
    <row r="12" spans="1:18" x14ac:dyDescent="0.25">
      <c r="D12" s="27"/>
      <c r="E12" s="34"/>
      <c r="F12" s="34"/>
      <c r="M12" t="s">
        <v>7</v>
      </c>
      <c r="N12" t="s">
        <v>8</v>
      </c>
    </row>
    <row r="13" spans="1:18" x14ac:dyDescent="0.25">
      <c r="B13" s="26" t="s">
        <v>24</v>
      </c>
      <c r="C13" s="29"/>
      <c r="D13" s="29"/>
      <c r="E13" s="35"/>
      <c r="F13" s="35"/>
      <c r="J13" t="s">
        <v>9</v>
      </c>
      <c r="M13" s="47">
        <f>E9</f>
        <v>5000</v>
      </c>
      <c r="N13" s="47">
        <f>F9</f>
        <v>6000</v>
      </c>
      <c r="P13" t="s">
        <v>54</v>
      </c>
      <c r="Q13" s="53">
        <f>Q23*M21</f>
        <v>138499.47431231989</v>
      </c>
      <c r="R13" t="s">
        <v>37</v>
      </c>
    </row>
    <row r="14" spans="1:18" x14ac:dyDescent="0.25">
      <c r="B14" t="s">
        <v>25</v>
      </c>
      <c r="D14" s="27"/>
      <c r="E14" s="58" t="s">
        <v>67</v>
      </c>
      <c r="F14" s="59"/>
      <c r="G14" s="59"/>
      <c r="H14" s="60"/>
      <c r="J14" t="s">
        <v>11</v>
      </c>
      <c r="M14" s="47">
        <f>E10</f>
        <v>150</v>
      </c>
      <c r="N14" s="47">
        <f>F10</f>
        <v>60</v>
      </c>
      <c r="P14" t="s">
        <v>55</v>
      </c>
      <c r="Q14" s="48">
        <f>Q13/M19</f>
        <v>27.699894862463978</v>
      </c>
      <c r="R14" t="s">
        <v>56</v>
      </c>
    </row>
    <row r="15" spans="1:18" x14ac:dyDescent="0.25">
      <c r="B15" t="s">
        <v>19</v>
      </c>
      <c r="D15" s="27" t="s">
        <v>17</v>
      </c>
      <c r="E15" s="37">
        <v>50</v>
      </c>
      <c r="J15" t="s">
        <v>13</v>
      </c>
      <c r="M15" s="46">
        <f>M14-Q13/(M13*M16)</f>
        <v>84.047869375085767</v>
      </c>
      <c r="N15" s="46">
        <f>N14+Q13/(N13*N16)</f>
        <v>104.39085715138458</v>
      </c>
      <c r="P15" t="s">
        <v>57</v>
      </c>
      <c r="Q15" s="46">
        <f>IF(P3=1,M14-N14,M14-N15)</f>
        <v>45.60914284861542</v>
      </c>
    </row>
    <row r="16" spans="1:18" x14ac:dyDescent="0.25">
      <c r="B16" s="36" t="s">
        <v>20</v>
      </c>
      <c r="D16" s="27" t="s">
        <v>21</v>
      </c>
      <c r="E16" s="28">
        <v>100</v>
      </c>
      <c r="J16" t="s">
        <v>14</v>
      </c>
      <c r="M16" s="42">
        <f>E11</f>
        <v>0.42</v>
      </c>
      <c r="N16" s="42">
        <f>F11</f>
        <v>0.52</v>
      </c>
      <c r="P16" t="s">
        <v>58</v>
      </c>
      <c r="Q16" s="46">
        <f>IF(P3=1,M15-N15,M15-N14)</f>
        <v>24.047869375085767</v>
      </c>
    </row>
    <row r="17" spans="2:20" x14ac:dyDescent="0.25">
      <c r="B17" s="36"/>
      <c r="D17" s="27"/>
      <c r="J17" t="s">
        <v>19</v>
      </c>
      <c r="M17" s="42">
        <f>E15</f>
        <v>50</v>
      </c>
      <c r="P17" t="s">
        <v>18</v>
      </c>
      <c r="Q17" s="48">
        <f>(Q15-Q16)/LN(Q15/Q16)</f>
        <v>33.686237168071095</v>
      </c>
      <c r="R17" t="s">
        <v>56</v>
      </c>
    </row>
    <row r="18" spans="2:20" x14ac:dyDescent="0.25">
      <c r="B18" s="26" t="s">
        <v>16</v>
      </c>
      <c r="C18" s="29"/>
      <c r="D18" s="29"/>
      <c r="E18" s="25"/>
      <c r="F18" s="25"/>
      <c r="J18" t="s">
        <v>20</v>
      </c>
      <c r="M18" s="42">
        <f>E16</f>
        <v>100</v>
      </c>
      <c r="P18" t="s">
        <v>64</v>
      </c>
      <c r="Q18" s="43">
        <f>Q14/Q17</f>
        <v>0.82229115481971471</v>
      </c>
    </row>
    <row r="19" spans="2:20" x14ac:dyDescent="0.25">
      <c r="B19" t="s">
        <v>30</v>
      </c>
      <c r="D19" s="27" t="s">
        <v>36</v>
      </c>
      <c r="E19" s="33">
        <f>M19</f>
        <v>5000</v>
      </c>
      <c r="J19" t="s">
        <v>43</v>
      </c>
      <c r="M19" s="42">
        <f>M17*M18</f>
        <v>5000</v>
      </c>
    </row>
    <row r="20" spans="2:20" x14ac:dyDescent="0.25">
      <c r="B20" t="s">
        <v>31</v>
      </c>
      <c r="D20" s="40" t="s">
        <v>37</v>
      </c>
      <c r="E20" s="32">
        <f>Q13</f>
        <v>138499.47431231989</v>
      </c>
      <c r="J20" t="s">
        <v>44</v>
      </c>
      <c r="M20" s="50">
        <f>M19/N22</f>
        <v>2.3809523809523809</v>
      </c>
    </row>
    <row r="21" spans="2:20" x14ac:dyDescent="0.25">
      <c r="B21" t="s">
        <v>32</v>
      </c>
      <c r="D21" s="27"/>
      <c r="E21" s="31">
        <f>M20</f>
        <v>2.3809523809523809</v>
      </c>
      <c r="J21" t="s">
        <v>45</v>
      </c>
      <c r="M21" s="42">
        <f>N22*(M14-N14)</f>
        <v>189000</v>
      </c>
      <c r="N21" t="s">
        <v>37</v>
      </c>
    </row>
    <row r="22" spans="2:20" x14ac:dyDescent="0.25">
      <c r="B22" t="s">
        <v>33</v>
      </c>
      <c r="D22" s="27"/>
      <c r="E22" s="49">
        <f>Q22</f>
        <v>0.67307692307692313</v>
      </c>
      <c r="J22" t="s">
        <v>38</v>
      </c>
      <c r="K22" s="42">
        <f>M13*M16</f>
        <v>2100</v>
      </c>
      <c r="M22" s="44" t="s">
        <v>40</v>
      </c>
      <c r="N22" s="42">
        <f>IF(K22&lt;K23,K22,K23)</f>
        <v>2100</v>
      </c>
      <c r="P22" s="44" t="s">
        <v>42</v>
      </c>
      <c r="Q22" s="45">
        <f>N22/N23</f>
        <v>0.67307692307692313</v>
      </c>
    </row>
    <row r="23" spans="2:20" x14ac:dyDescent="0.25">
      <c r="B23" t="s">
        <v>34</v>
      </c>
      <c r="D23" s="27"/>
      <c r="E23" s="49">
        <f>Q23</f>
        <v>0.73280145138793584</v>
      </c>
      <c r="J23" t="s">
        <v>39</v>
      </c>
      <c r="K23" s="42">
        <f>N13*N16</f>
        <v>3120</v>
      </c>
      <c r="M23" s="44" t="s">
        <v>41</v>
      </c>
      <c r="N23" s="42">
        <f>IF(N22=K22,K23,K22)</f>
        <v>3120</v>
      </c>
      <c r="P23" s="44" t="s">
        <v>49</v>
      </c>
      <c r="Q23" s="45">
        <f>S31</f>
        <v>0.73280145138793584</v>
      </c>
    </row>
    <row r="24" spans="2:20" x14ac:dyDescent="0.25">
      <c r="B24" s="26"/>
      <c r="C24" s="29"/>
      <c r="D24" s="29"/>
      <c r="E24" s="25" t="s">
        <v>7</v>
      </c>
      <c r="F24" s="25" t="s">
        <v>8</v>
      </c>
    </row>
    <row r="25" spans="2:20" x14ac:dyDescent="0.25">
      <c r="B25" t="s">
        <v>13</v>
      </c>
      <c r="D25" s="27" t="s">
        <v>12</v>
      </c>
      <c r="E25" s="31">
        <f>M15</f>
        <v>84.047869375085767</v>
      </c>
      <c r="F25" s="54">
        <f>N15</f>
        <v>104.39085715138458</v>
      </c>
    </row>
    <row r="26" spans="2:20" x14ac:dyDescent="0.25">
      <c r="B26" t="s">
        <v>61</v>
      </c>
      <c r="D26" s="27" t="s">
        <v>60</v>
      </c>
      <c r="E26" s="31">
        <f>K22</f>
        <v>2100</v>
      </c>
      <c r="F26" s="54">
        <f>K23</f>
        <v>3120</v>
      </c>
      <c r="J26" s="51" t="s">
        <v>46</v>
      </c>
      <c r="Q26" s="51" t="s">
        <v>50</v>
      </c>
      <c r="R26" t="s">
        <v>51</v>
      </c>
      <c r="S26" t="s">
        <v>52</v>
      </c>
    </row>
    <row r="27" spans="2:20" x14ac:dyDescent="0.25">
      <c r="B27" t="s">
        <v>35</v>
      </c>
      <c r="D27" s="27" t="s">
        <v>12</v>
      </c>
      <c r="E27" s="31">
        <f>Q14</f>
        <v>27.699894862463978</v>
      </c>
      <c r="R27" s="55">
        <f>M20</f>
        <v>2.3809523809523809</v>
      </c>
      <c r="S27" s="42">
        <v>0</v>
      </c>
    </row>
    <row r="28" spans="2:20" x14ac:dyDescent="0.25">
      <c r="B28" t="s">
        <v>18</v>
      </c>
      <c r="D28" s="27" t="s">
        <v>12</v>
      </c>
      <c r="E28" s="31">
        <f>Q17</f>
        <v>33.686237168071095</v>
      </c>
      <c r="J28" s="42" t="s">
        <v>44</v>
      </c>
      <c r="K28" s="50">
        <f>Q22</f>
        <v>0.67307692307692313</v>
      </c>
      <c r="L28" s="42">
        <v>0</v>
      </c>
      <c r="M28" s="42">
        <v>0.4</v>
      </c>
      <c r="N28" s="42">
        <v>0.8</v>
      </c>
      <c r="O28" s="42">
        <v>1</v>
      </c>
      <c r="R28" s="55">
        <f>M20</f>
        <v>2.3809523809523809</v>
      </c>
      <c r="S28" s="47">
        <v>1</v>
      </c>
    </row>
    <row r="29" spans="2:20" x14ac:dyDescent="0.25">
      <c r="J29" s="45">
        <f t="shared" ref="J29:J54" si="0">IF($P$3=1,J61,IF($P$3=2,J91,IF($P$3=3,U61,IF($P$3=4,U91,IF($P$3=5,J121,IF($P$3=6,U121,IF($P$3=7,AE121,J151)))))))</f>
        <v>1E-4</v>
      </c>
      <c r="K29" s="45">
        <f t="shared" ref="K29:K54" si="1">IF($P$3=1,K61,IF($P$3=2,K91,IF($P$3=3,V61,IF($P$3=4,V91,IF($P$3=5,K121,IF($P$3=6,V121,IF($P$3=7,AF121,K151)))))))</f>
        <v>9.9969478009942492E-5</v>
      </c>
      <c r="L29" s="45">
        <f t="shared" ref="L29:L54" si="2">IF($P$3=1,L61,IF($P$3=2,L91,IF($P$3=3,W61,IF($P$3=4,W91,IF($P$3=5,L121,IF($P$3=6,W121,IF($P$3=7,AG121,L151)))))))</f>
        <v>9.999500016666385E-5</v>
      </c>
      <c r="M29" s="45">
        <f t="shared" ref="M29:M54" si="3">IF($P$3=1,M61,IF($P$3=2,M91,IF($P$3=3,X61,IF($P$3=4,X91,IF($P$3=5,M121,IF($P$3=6,X121,IF($P$3=7,AH121,M151)))))))</f>
        <v>9.9979831666319186E-5</v>
      </c>
      <c r="N29" s="45">
        <f t="shared" ref="N29:N54" si="4">IF($P$3=1,N61,IF($P$3=2,N91,IF($P$3=3,Y61,IF($P$3=4,Y91,IF($P$3=5,N121,IF($P$3=6,Y121,IF($P$3=7,AI121,N151)))))))</f>
        <v>9.9964666233853805E-5</v>
      </c>
      <c r="O29" s="45">
        <f t="shared" ref="O29:O54" si="5">IF($P$3=1,O61,IF($P$3=2,O91,IF($P$3=3,Z61,IF($P$3=4,Z91,IF($P$3=5,O121,IF($P$3=6,Z121,IF($P$3=7,AJ121,O151)))))))</f>
        <v>9.9957084667812168E-5</v>
      </c>
      <c r="P29" s="43"/>
      <c r="Q29" s="43"/>
      <c r="R29" s="43"/>
      <c r="S29" s="43"/>
      <c r="T29" s="43"/>
    </row>
    <row r="30" spans="2:20" x14ac:dyDescent="0.25">
      <c r="J30" s="45">
        <f t="shared" si="0"/>
        <v>0.01</v>
      </c>
      <c r="K30" s="45">
        <f t="shared" si="1"/>
        <v>9.8589583952884974E-3</v>
      </c>
      <c r="L30" s="45">
        <f t="shared" si="2"/>
        <v>9.9501662508318933E-3</v>
      </c>
      <c r="M30" s="45">
        <f t="shared" si="3"/>
        <v>9.8958280105019281E-3</v>
      </c>
      <c r="N30" s="45">
        <f t="shared" si="4"/>
        <v>9.8418840878388147E-3</v>
      </c>
      <c r="O30" s="45">
        <f t="shared" si="5"/>
        <v>9.8150589939471899E-3</v>
      </c>
      <c r="P30" s="43"/>
      <c r="Q30" s="51" t="s">
        <v>53</v>
      </c>
      <c r="R30" t="s">
        <v>51</v>
      </c>
      <c r="S30" t="s">
        <v>52</v>
      </c>
      <c r="T30" s="43"/>
    </row>
    <row r="31" spans="2:20" x14ac:dyDescent="0.25">
      <c r="J31" s="45">
        <f t="shared" si="0"/>
        <v>0.02</v>
      </c>
      <c r="K31" s="45">
        <f t="shared" si="1"/>
        <v>1.9492542817953651E-2</v>
      </c>
      <c r="L31" s="45">
        <f t="shared" si="2"/>
        <v>1.9801326693244747E-2</v>
      </c>
      <c r="M31" s="45">
        <f t="shared" si="3"/>
        <v>1.9617044213672385E-2</v>
      </c>
      <c r="N31" s="45">
        <f t="shared" si="4"/>
        <v>1.9435033629444876E-2</v>
      </c>
      <c r="O31" s="45">
        <f t="shared" si="5"/>
        <v>1.9344870537910452E-2</v>
      </c>
      <c r="P31" s="43"/>
      <c r="R31" s="55">
        <v>0</v>
      </c>
      <c r="S31" s="45">
        <f>IF(P3=1,R61,IF(P3=2,R91,IF(P3=3,AC61,IF(P3=4,AC91,IF(P3=5,R121,IF(P3=6,AC121,IF(P3=7,AM138,R151)))))))</f>
        <v>0.73280145138793584</v>
      </c>
      <c r="T31" s="43"/>
    </row>
    <row r="32" spans="2:20" x14ac:dyDescent="0.25">
      <c r="J32" s="45">
        <f t="shared" si="0"/>
        <v>0.03</v>
      </c>
      <c r="K32" s="45">
        <f t="shared" si="1"/>
        <v>2.8927675847867929E-2</v>
      </c>
      <c r="L32" s="45">
        <f t="shared" si="2"/>
        <v>2.9554466451491845E-2</v>
      </c>
      <c r="M32" s="45">
        <f t="shared" si="3"/>
        <v>2.9179828636106464E-2</v>
      </c>
      <c r="N32" s="45">
        <f t="shared" si="4"/>
        <v>2.8811462723181913E-2</v>
      </c>
      <c r="O32" s="45">
        <f t="shared" si="5"/>
        <v>2.8629595312865463E-2</v>
      </c>
      <c r="P32" s="43"/>
      <c r="R32" s="55">
        <v>6</v>
      </c>
      <c r="S32" s="45">
        <f>S31</f>
        <v>0.73280145138793584</v>
      </c>
      <c r="T32" s="43"/>
    </row>
    <row r="33" spans="10:20" x14ac:dyDescent="0.25">
      <c r="J33" s="45">
        <f t="shared" si="0"/>
        <v>0.04</v>
      </c>
      <c r="K33" s="45">
        <f t="shared" si="1"/>
        <v>3.8178546044499884E-2</v>
      </c>
      <c r="L33" s="45">
        <f t="shared" si="2"/>
        <v>3.9210560847676823E-2</v>
      </c>
      <c r="M33" s="45">
        <f t="shared" si="3"/>
        <v>3.8592864876814792E-2</v>
      </c>
      <c r="N33" s="45">
        <f t="shared" si="4"/>
        <v>3.7987981901224877E-2</v>
      </c>
      <c r="O33" s="45">
        <f t="shared" si="5"/>
        <v>3.7690253550044739E-2</v>
      </c>
      <c r="P33" s="43"/>
      <c r="Q33" s="43"/>
      <c r="R33" s="43"/>
      <c r="S33" s="43"/>
      <c r="T33" s="43"/>
    </row>
    <row r="34" spans="10:20" x14ac:dyDescent="0.25">
      <c r="J34" s="45">
        <f t="shared" si="0"/>
        <v>0.05</v>
      </c>
      <c r="K34" s="45">
        <f t="shared" si="1"/>
        <v>4.7255389690596394E-2</v>
      </c>
      <c r="L34" s="45">
        <f t="shared" si="2"/>
        <v>4.8770575499285984E-2</v>
      </c>
      <c r="M34" s="45">
        <f t="shared" si="3"/>
        <v>4.7862523861873063E-2</v>
      </c>
      <c r="N34" s="45">
        <f t="shared" si="4"/>
        <v>4.6976668776094077E-2</v>
      </c>
      <c r="O34" s="45">
        <f t="shared" si="5"/>
        <v>4.6541878597091246E-2</v>
      </c>
      <c r="P34" s="43"/>
      <c r="Q34" s="43"/>
      <c r="R34" s="43"/>
      <c r="S34" s="43"/>
      <c r="T34" s="43"/>
    </row>
    <row r="35" spans="10:20" x14ac:dyDescent="0.25">
      <c r="J35" s="45">
        <f t="shared" si="0"/>
        <v>0.06</v>
      </c>
      <c r="K35" s="45">
        <f t="shared" si="1"/>
        <v>5.6166401474706973E-2</v>
      </c>
      <c r="L35" s="45">
        <f t="shared" si="2"/>
        <v>5.823546641575128E-2</v>
      </c>
      <c r="M35" s="45">
        <f t="shared" si="3"/>
        <v>5.6993986318204182E-2</v>
      </c>
      <c r="N35" s="45">
        <f t="shared" si="4"/>
        <v>5.5787151272414071E-2</v>
      </c>
      <c r="O35" s="45">
        <f t="shared" si="5"/>
        <v>5.519639529605247E-2</v>
      </c>
      <c r="P35" s="43"/>
      <c r="Q35" s="43"/>
      <c r="R35" s="43"/>
      <c r="S35" s="43"/>
      <c r="T35" s="43"/>
    </row>
    <row r="36" spans="10:20" x14ac:dyDescent="0.25">
      <c r="J36" s="45">
        <f t="shared" si="0"/>
        <v>7.0000000000000007E-2</v>
      </c>
      <c r="K36" s="45">
        <f t="shared" si="1"/>
        <v>6.4918507933282799E-2</v>
      </c>
      <c r="L36" s="45">
        <f t="shared" si="2"/>
        <v>6.7606180094051727E-2</v>
      </c>
      <c r="M36" s="45">
        <f t="shared" si="3"/>
        <v>6.5991695459430399E-2</v>
      </c>
      <c r="N36" s="45">
        <f t="shared" si="4"/>
        <v>6.4427533481660859E-2</v>
      </c>
      <c r="O36" s="45">
        <f t="shared" si="5"/>
        <v>6.366379035476144E-2</v>
      </c>
      <c r="P36" s="43"/>
      <c r="Q36" s="43"/>
      <c r="R36" s="43"/>
      <c r="S36" s="43"/>
      <c r="T36" s="43"/>
    </row>
    <row r="37" spans="10:20" x14ac:dyDescent="0.25">
      <c r="J37" s="45">
        <f t="shared" si="0"/>
        <v>0.08</v>
      </c>
      <c r="K37" s="45">
        <f t="shared" si="1"/>
        <v>7.3517760883273442E-2</v>
      </c>
      <c r="L37" s="45">
        <f t="shared" si="2"/>
        <v>7.6883653613364245E-2</v>
      </c>
      <c r="M37" s="45">
        <f t="shared" si="3"/>
        <v>7.4859586448232096E-2</v>
      </c>
      <c r="N37" s="45">
        <f t="shared" si="4"/>
        <v>7.2904867392010964E-2</v>
      </c>
      <c r="O37" s="45">
        <f t="shared" si="5"/>
        <v>7.195271017700966E-2</v>
      </c>
      <c r="P37" s="43"/>
      <c r="Q37" s="43"/>
      <c r="R37" s="43"/>
      <c r="S37" s="43"/>
      <c r="T37" s="43"/>
    </row>
    <row r="38" spans="10:20" x14ac:dyDescent="0.25">
      <c r="J38" s="45">
        <f t="shared" si="0"/>
        <v>0.09</v>
      </c>
      <c r="K38" s="45">
        <f t="shared" si="1"/>
        <v>8.1969566016328876E-2</v>
      </c>
      <c r="L38" s="45">
        <f t="shared" si="2"/>
        <v>8.6068814728771814E-2</v>
      </c>
      <c r="M38" s="45">
        <f t="shared" si="3"/>
        <v>8.3601219267923854E-2</v>
      </c>
      <c r="N38" s="45">
        <f t="shared" si="4"/>
        <v>8.1225427403876393E-2</v>
      </c>
      <c r="O38" s="45">
        <f t="shared" si="5"/>
        <v>8.0070809601377579E-2</v>
      </c>
      <c r="P38" s="43"/>
      <c r="Q38" s="43"/>
      <c r="R38" s="43"/>
      <c r="S38" s="43"/>
      <c r="T38" s="43"/>
    </row>
    <row r="39" spans="10:20" x14ac:dyDescent="0.25">
      <c r="J39" s="45">
        <f t="shared" si="0"/>
        <v>0.1</v>
      </c>
      <c r="K39" s="45">
        <f t="shared" si="1"/>
        <v>9.0278828082312912E-2</v>
      </c>
      <c r="L39" s="45">
        <f t="shared" si="2"/>
        <v>9.5162581964040482E-2</v>
      </c>
      <c r="M39" s="45">
        <f t="shared" si="3"/>
        <v>9.22198628351385E-2</v>
      </c>
      <c r="N39" s="45">
        <f t="shared" si="4"/>
        <v>8.9394884939912211E-2</v>
      </c>
      <c r="O39" s="45">
        <f t="shared" si="5"/>
        <v>8.802497423084521E-2</v>
      </c>
      <c r="P39" s="43"/>
      <c r="Q39" s="43"/>
      <c r="R39" s="43"/>
      <c r="S39" s="43"/>
      <c r="T39" s="43"/>
    </row>
    <row r="40" spans="10:20" x14ac:dyDescent="0.25">
      <c r="J40" s="45">
        <f t="shared" si="0"/>
        <v>0.2</v>
      </c>
      <c r="K40" s="45">
        <f t="shared" si="1"/>
        <v>0.16638938153922045</v>
      </c>
      <c r="L40" s="45">
        <f t="shared" si="2"/>
        <v>0.18126924692201818</v>
      </c>
      <c r="M40" s="45">
        <f t="shared" si="3"/>
        <v>0.17223181954381894</v>
      </c>
      <c r="N40" s="45">
        <f t="shared" si="4"/>
        <v>0.16376051453214369</v>
      </c>
      <c r="O40" s="45">
        <f t="shared" si="5"/>
        <v>0.15972607564860353</v>
      </c>
      <c r="P40" s="43"/>
      <c r="Q40" s="43"/>
      <c r="R40" s="43"/>
      <c r="S40" s="43"/>
      <c r="T40" s="43"/>
    </row>
    <row r="41" spans="10:20" x14ac:dyDescent="0.25">
      <c r="J41" s="45">
        <f t="shared" si="0"/>
        <v>0.4</v>
      </c>
      <c r="K41" s="45">
        <f t="shared" si="1"/>
        <v>0.28879992278447275</v>
      </c>
      <c r="L41" s="45">
        <f t="shared" si="2"/>
        <v>0.32967995396436067</v>
      </c>
      <c r="M41" s="45">
        <f t="shared" si="3"/>
        <v>0.30461319525187924</v>
      </c>
      <c r="N41" s="45">
        <f t="shared" si="4"/>
        <v>0.2817922446675819</v>
      </c>
      <c r="O41" s="45">
        <f t="shared" si="5"/>
        <v>0.27117372394732764</v>
      </c>
      <c r="P41" s="43"/>
      <c r="Q41" s="43"/>
      <c r="R41" s="43"/>
      <c r="S41" s="43"/>
      <c r="T41" s="43"/>
    </row>
    <row r="42" spans="10:20" x14ac:dyDescent="0.25">
      <c r="J42" s="45">
        <f t="shared" si="0"/>
        <v>0.6</v>
      </c>
      <c r="K42" s="45">
        <f t="shared" si="1"/>
        <v>0.38291135632203721</v>
      </c>
      <c r="L42" s="45">
        <f t="shared" si="2"/>
        <v>0.45118836390597361</v>
      </c>
      <c r="M42" s="45">
        <f t="shared" si="3"/>
        <v>0.40914741337421623</v>
      </c>
      <c r="N42" s="45">
        <f t="shared" si="4"/>
        <v>0.37137948990004765</v>
      </c>
      <c r="O42" s="45">
        <f t="shared" si="5"/>
        <v>0.3540355897066052</v>
      </c>
      <c r="P42" s="43"/>
      <c r="Q42" s="43"/>
      <c r="R42" s="43"/>
      <c r="S42" s="43"/>
      <c r="T42" s="43"/>
    </row>
    <row r="43" spans="10:20" x14ac:dyDescent="0.25">
      <c r="J43" s="45">
        <f t="shared" si="0"/>
        <v>0.8</v>
      </c>
      <c r="K43" s="45">
        <f t="shared" si="1"/>
        <v>0.45720185633817734</v>
      </c>
      <c r="L43" s="45">
        <f t="shared" si="2"/>
        <v>0.55067103588277844</v>
      </c>
      <c r="M43" s="45">
        <f t="shared" si="3"/>
        <v>0.49309735119976983</v>
      </c>
      <c r="N43" s="45">
        <f t="shared" si="4"/>
        <v>0.44147952867224127</v>
      </c>
      <c r="O43" s="45">
        <f t="shared" si="5"/>
        <v>0.41793260162683865</v>
      </c>
      <c r="P43" s="43"/>
      <c r="Q43" s="43"/>
      <c r="R43" s="43"/>
      <c r="S43" s="43"/>
      <c r="T43" s="43"/>
    </row>
    <row r="44" spans="10:20" x14ac:dyDescent="0.25">
      <c r="J44" s="45">
        <f t="shared" si="0"/>
        <v>1</v>
      </c>
      <c r="K44" s="45">
        <f t="shared" si="1"/>
        <v>0.51702828380454546</v>
      </c>
      <c r="L44" s="45">
        <f t="shared" si="2"/>
        <v>0.63212055882855767</v>
      </c>
      <c r="M44" s="45">
        <f t="shared" si="3"/>
        <v>0.56141422879203962</v>
      </c>
      <c r="N44" s="45">
        <f t="shared" si="4"/>
        <v>0.49759001772795486</v>
      </c>
      <c r="O44" s="45">
        <f t="shared" si="5"/>
        <v>0.46853639461338437</v>
      </c>
      <c r="P44" s="43"/>
      <c r="Q44" s="43"/>
      <c r="R44" s="43"/>
      <c r="S44" s="43"/>
      <c r="T44" s="43"/>
    </row>
    <row r="45" spans="10:20" x14ac:dyDescent="0.25">
      <c r="J45" s="45">
        <f t="shared" si="0"/>
        <v>1.5</v>
      </c>
      <c r="K45" s="45">
        <f t="shared" si="1"/>
        <v>0.62440315223570875</v>
      </c>
      <c r="L45" s="45">
        <f t="shared" si="2"/>
        <v>0.77686983985157021</v>
      </c>
      <c r="M45" s="45">
        <f t="shared" si="3"/>
        <v>0.68475480634807118</v>
      </c>
      <c r="N45" s="45">
        <f t="shared" si="4"/>
        <v>0.597725308922749</v>
      </c>
      <c r="O45" s="45">
        <f t="shared" si="5"/>
        <v>0.55782022105998519</v>
      </c>
      <c r="P45" s="43"/>
      <c r="Q45" s="43"/>
      <c r="R45" s="43"/>
      <c r="S45" s="43"/>
      <c r="T45" s="43"/>
    </row>
    <row r="46" spans="10:20" x14ac:dyDescent="0.25">
      <c r="J46" s="45">
        <f t="shared" si="0"/>
        <v>2</v>
      </c>
      <c r="K46" s="45">
        <f t="shared" si="1"/>
        <v>0.69446204516492893</v>
      </c>
      <c r="L46" s="45">
        <f t="shared" si="2"/>
        <v>0.8646647167633873</v>
      </c>
      <c r="M46" s="45">
        <f t="shared" si="3"/>
        <v>0.76465984074045112</v>
      </c>
      <c r="N46" s="45">
        <f t="shared" si="4"/>
        <v>0.66288339332947177</v>
      </c>
      <c r="O46" s="45">
        <f t="shared" si="5"/>
        <v>0.61540712543933651</v>
      </c>
      <c r="P46" s="43"/>
      <c r="Q46" s="43"/>
      <c r="R46" s="43"/>
      <c r="S46" s="43"/>
      <c r="T46" s="43"/>
    </row>
    <row r="47" spans="10:20" x14ac:dyDescent="0.25">
      <c r="J47" s="45">
        <f t="shared" si="0"/>
        <v>2.5</v>
      </c>
      <c r="K47" s="45">
        <f t="shared" si="1"/>
        <v>0.74288038116263899</v>
      </c>
      <c r="L47" s="45">
        <f t="shared" si="2"/>
        <v>0.91791500137610116</v>
      </c>
      <c r="M47" s="45">
        <f t="shared" si="3"/>
        <v>0.81875305201918658</v>
      </c>
      <c r="N47" s="45">
        <f t="shared" si="4"/>
        <v>0.70800507421425807</v>
      </c>
      <c r="O47" s="45">
        <f t="shared" si="5"/>
        <v>0.65521676880528101</v>
      </c>
      <c r="P47" s="43"/>
      <c r="Q47" s="43"/>
      <c r="R47" s="43"/>
      <c r="S47" s="43"/>
      <c r="T47" s="43"/>
    </row>
    <row r="48" spans="10:20" x14ac:dyDescent="0.25">
      <c r="J48" s="45">
        <f t="shared" si="0"/>
        <v>3</v>
      </c>
      <c r="K48" s="45">
        <f t="shared" si="1"/>
        <v>0.77785862589612187</v>
      </c>
      <c r="L48" s="45">
        <f t="shared" si="2"/>
        <v>0.95021293163213605</v>
      </c>
      <c r="M48" s="45">
        <f t="shared" si="3"/>
        <v>0.85670784700083269</v>
      </c>
      <c r="N48" s="45">
        <f t="shared" si="4"/>
        <v>0.74076277803083423</v>
      </c>
      <c r="O48" s="45">
        <f t="shared" si="5"/>
        <v>0.6842090020063184</v>
      </c>
      <c r="P48" s="43"/>
      <c r="Q48" s="43"/>
      <c r="R48" s="43"/>
      <c r="S48" s="43"/>
      <c r="T48" s="43"/>
    </row>
    <row r="49" spans="9:29" x14ac:dyDescent="0.25">
      <c r="J49" s="45">
        <f t="shared" si="0"/>
        <v>3.5</v>
      </c>
      <c r="K49" s="45">
        <f t="shared" si="1"/>
        <v>0.80404054999859853</v>
      </c>
      <c r="L49" s="45">
        <f t="shared" si="2"/>
        <v>0.96980261657768152</v>
      </c>
      <c r="M49" s="45">
        <f t="shared" si="3"/>
        <v>0.88415175695583792</v>
      </c>
      <c r="N49" s="45">
        <f t="shared" si="4"/>
        <v>0.76545274326971013</v>
      </c>
      <c r="O49" s="45">
        <f t="shared" si="5"/>
        <v>0.70621260006911624</v>
      </c>
      <c r="P49" s="43"/>
      <c r="Q49" s="43"/>
      <c r="R49" s="43"/>
      <c r="S49" s="43"/>
      <c r="T49" s="43"/>
    </row>
    <row r="50" spans="9:29" x14ac:dyDescent="0.25">
      <c r="J50" s="45">
        <f t="shared" si="0"/>
        <v>4</v>
      </c>
      <c r="K50" s="45">
        <f t="shared" si="1"/>
        <v>0.8242195491300881</v>
      </c>
      <c r="L50" s="45">
        <f t="shared" si="2"/>
        <v>0.98168436111126578</v>
      </c>
      <c r="M50" s="45">
        <f t="shared" si="3"/>
        <v>0.90451271792617627</v>
      </c>
      <c r="N50" s="45">
        <f t="shared" si="4"/>
        <v>0.78464220739693558</v>
      </c>
      <c r="O50" s="45">
        <f t="shared" si="5"/>
        <v>0.72348665705371695</v>
      </c>
      <c r="P50" s="43"/>
      <c r="Q50" s="43"/>
      <c r="R50" s="43"/>
      <c r="S50" s="43"/>
      <c r="T50" s="43"/>
    </row>
    <row r="51" spans="9:29" x14ac:dyDescent="0.25">
      <c r="J51" s="45">
        <f t="shared" si="0"/>
        <v>4.5</v>
      </c>
      <c r="K51" s="45">
        <f t="shared" si="1"/>
        <v>0.84015896725784212</v>
      </c>
      <c r="L51" s="45">
        <f t="shared" si="2"/>
        <v>0.98889100346175773</v>
      </c>
      <c r="M51" s="45">
        <f t="shared" si="3"/>
        <v>0.91995982318727432</v>
      </c>
      <c r="N51" s="45">
        <f t="shared" si="4"/>
        <v>0.79994571383834101</v>
      </c>
      <c r="O51" s="45">
        <f t="shared" si="5"/>
        <v>0.73743797341546125</v>
      </c>
      <c r="P51" s="43"/>
      <c r="Q51" s="43"/>
      <c r="R51" s="43"/>
      <c r="S51" s="43"/>
      <c r="T51" s="43"/>
    </row>
    <row r="52" spans="9:29" x14ac:dyDescent="0.25">
      <c r="J52" s="45">
        <f t="shared" si="0"/>
        <v>5</v>
      </c>
      <c r="K52" s="45">
        <f t="shared" si="1"/>
        <v>0.85301693692418779</v>
      </c>
      <c r="L52" s="45">
        <f t="shared" si="2"/>
        <v>0.99326205300091452</v>
      </c>
      <c r="M52" s="45">
        <f t="shared" si="3"/>
        <v>0.93191076376910831</v>
      </c>
      <c r="N52" s="45">
        <f t="shared" si="4"/>
        <v>0.81242163546495871</v>
      </c>
      <c r="O52" s="45">
        <f t="shared" si="5"/>
        <v>0.74898105412573557</v>
      </c>
      <c r="P52" s="43"/>
      <c r="Q52" s="43"/>
      <c r="R52" s="43"/>
      <c r="S52" s="43"/>
      <c r="T52" s="43"/>
    </row>
    <row r="53" spans="9:29" x14ac:dyDescent="0.25">
      <c r="J53" s="45">
        <f t="shared" si="0"/>
        <v>5.5</v>
      </c>
      <c r="K53" s="45">
        <f t="shared" si="1"/>
        <v>0.86357982363098118</v>
      </c>
      <c r="L53" s="45">
        <f t="shared" si="2"/>
        <v>0.99591322856153597</v>
      </c>
      <c r="M53" s="45">
        <f t="shared" si="3"/>
        <v>0.94131847241761502</v>
      </c>
      <c r="N53" s="45">
        <f t="shared" si="4"/>
        <v>0.8227880055662975</v>
      </c>
      <c r="O53" s="45">
        <f t="shared" si="5"/>
        <v>0.7587316323750205</v>
      </c>
      <c r="P53" s="43"/>
      <c r="Q53" s="43"/>
      <c r="R53" s="43"/>
      <c r="S53" s="43"/>
      <c r="T53" s="43"/>
    </row>
    <row r="54" spans="9:29" x14ac:dyDescent="0.25">
      <c r="J54" s="45">
        <f t="shared" si="0"/>
        <v>6</v>
      </c>
      <c r="K54" s="45">
        <f t="shared" si="1"/>
        <v>0.87239691201515823</v>
      </c>
      <c r="L54" s="45">
        <f t="shared" si="2"/>
        <v>0.99752124782333362</v>
      </c>
      <c r="M54" s="45">
        <f t="shared" si="3"/>
        <v>0.94883944765998662</v>
      </c>
      <c r="N54" s="45">
        <f t="shared" si="4"/>
        <v>0.83154626312772495</v>
      </c>
      <c r="O54" s="45">
        <f t="shared" si="5"/>
        <v>0.7671166355574528</v>
      </c>
      <c r="P54" s="43"/>
      <c r="Q54" s="43"/>
      <c r="R54" s="43"/>
      <c r="S54" s="43"/>
      <c r="T54" s="43"/>
    </row>
    <row r="55" spans="9:29" x14ac:dyDescent="0.25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9:29" x14ac:dyDescent="0.25">
      <c r="J56" s="52" t="s">
        <v>47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9:29" x14ac:dyDescent="0.25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9:29" x14ac:dyDescent="0.25">
      <c r="I58" s="25">
        <v>1</v>
      </c>
      <c r="J58" s="52" t="s">
        <v>26</v>
      </c>
      <c r="K58" s="43"/>
      <c r="L58" s="43"/>
      <c r="M58" s="43"/>
      <c r="N58" s="43"/>
      <c r="O58" s="43"/>
      <c r="P58" s="43"/>
      <c r="Q58" s="52" t="s">
        <v>48</v>
      </c>
      <c r="R58" s="43"/>
      <c r="S58" s="43"/>
      <c r="T58" s="25">
        <v>3</v>
      </c>
      <c r="U58" s="52" t="s">
        <v>63</v>
      </c>
      <c r="V58" s="43"/>
      <c r="W58" s="43"/>
      <c r="X58" s="43"/>
      <c r="Y58" s="43"/>
      <c r="Z58" s="43"/>
      <c r="AA58" s="43"/>
      <c r="AB58" s="52" t="s">
        <v>48</v>
      </c>
      <c r="AC58" s="43"/>
    </row>
    <row r="59" spans="9:29" x14ac:dyDescent="0.25">
      <c r="J59" s="43"/>
      <c r="K59" s="43"/>
      <c r="L59" s="43"/>
      <c r="M59" s="43"/>
      <c r="N59" s="43"/>
      <c r="O59" s="43"/>
      <c r="P59" s="43"/>
      <c r="Q59" s="52"/>
      <c r="R59" s="43"/>
      <c r="S59" s="43"/>
      <c r="U59" s="45"/>
      <c r="V59" s="45">
        <f>(1+V60^2)^0.5</f>
        <v>1.2054179957088322</v>
      </c>
      <c r="W59" s="45">
        <f t="shared" ref="W59:Z59" si="6">(1+W60^2)^0.5</f>
        <v>1</v>
      </c>
      <c r="X59" s="45">
        <f t="shared" si="6"/>
        <v>1.077032961426901</v>
      </c>
      <c r="Y59" s="45">
        <f t="shared" si="6"/>
        <v>1.2806248474865698</v>
      </c>
      <c r="Z59" s="45">
        <f t="shared" si="6"/>
        <v>1.4142135623730951</v>
      </c>
      <c r="AA59" s="43"/>
      <c r="AB59" s="52"/>
      <c r="AC59" s="43"/>
    </row>
    <row r="60" spans="9:29" x14ac:dyDescent="0.25">
      <c r="J60" s="45"/>
      <c r="K60" s="45">
        <f>K28</f>
        <v>0.67307692307692313</v>
      </c>
      <c r="L60" s="45">
        <f t="shared" ref="L60:O60" si="7">L28</f>
        <v>0</v>
      </c>
      <c r="M60" s="45">
        <f t="shared" si="7"/>
        <v>0.4</v>
      </c>
      <c r="N60" s="45">
        <f t="shared" si="7"/>
        <v>0.8</v>
      </c>
      <c r="O60" s="45">
        <f t="shared" si="7"/>
        <v>1</v>
      </c>
      <c r="P60" s="43"/>
      <c r="Q60" s="43" t="s">
        <v>44</v>
      </c>
      <c r="R60" s="55">
        <f>M20</f>
        <v>2.3809523809523809</v>
      </c>
      <c r="S60" s="43"/>
      <c r="U60" s="45"/>
      <c r="V60" s="45">
        <f>K28</f>
        <v>0.67307692307692313</v>
      </c>
      <c r="W60" s="45">
        <f t="shared" ref="W60:Z60" si="8">L28</f>
        <v>0</v>
      </c>
      <c r="X60" s="45">
        <f t="shared" si="8"/>
        <v>0.4</v>
      </c>
      <c r="Y60" s="45">
        <f t="shared" si="8"/>
        <v>0.8</v>
      </c>
      <c r="Z60" s="45">
        <f t="shared" si="8"/>
        <v>1</v>
      </c>
      <c r="AA60" s="43"/>
      <c r="AB60" s="43" t="s">
        <v>44</v>
      </c>
      <c r="AC60" s="55">
        <f>M20</f>
        <v>2.3809523809523809</v>
      </c>
    </row>
    <row r="61" spans="9:29" x14ac:dyDescent="0.25">
      <c r="J61" s="45">
        <v>1E-4</v>
      </c>
      <c r="K61" s="45">
        <f>(1-EXP(-1*J61*(1+$K$60)))/(1+$K$60)</f>
        <v>9.9991635081920428E-5</v>
      </c>
      <c r="L61" s="45">
        <f>(1-EXP(-1*J61*(1+$L$60)))/(1+$L$60)</f>
        <v>9.999500016666385E-5</v>
      </c>
      <c r="M61" s="45">
        <f>(1-EXP(-1*J61*(1+$M$60)))/(1+$M$60)</f>
        <v>9.9993000326640112E-5</v>
      </c>
      <c r="N61" s="45">
        <f>(1-EXP(-1*J61*(1+$N$60)))/(1+$N$60)</f>
        <v>9.9991000539972281E-5</v>
      </c>
      <c r="O61" s="45">
        <f>(1-EXP(-1*J61*(1+$O$60)))/(1+$O$60)</f>
        <v>9.9990000666627665E-5</v>
      </c>
      <c r="P61" s="43"/>
      <c r="Q61" s="43" t="s">
        <v>49</v>
      </c>
      <c r="R61" s="45">
        <f>(1-EXP(-1*R60*(1+$K$60)))/(1+$K$60)</f>
        <v>0.58657192593712937</v>
      </c>
      <c r="S61" s="43"/>
      <c r="U61" s="45">
        <v>1E-4</v>
      </c>
      <c r="V61" s="45">
        <f>2/(1+$V$60+$V$59*(1+EXP(-1*U61*$V$59))/(1-EXP(-1*U61*$V$59)))</f>
        <v>9.9991635194053834E-5</v>
      </c>
      <c r="W61" s="45">
        <f>1-EXP(-1*U61)</f>
        <v>9.999500016666385E-5</v>
      </c>
      <c r="X61" s="45">
        <f>2/(1+$X$60+$X$59*(1+EXP(-1*U61*$X$59))/(1-EXP(-1*U61*$X$59)))</f>
        <v>9.9993000393271844E-5</v>
      </c>
      <c r="Y61" s="45">
        <f>2/(1+$Y$60+$Y$59*(1+EXP(-1*U61*$Y$59))/(1-EXP(-1*U61*$Y$59)))</f>
        <v>9.9991000673263351E-5</v>
      </c>
      <c r="Z61" s="45">
        <f>2/(1+$Z$60+$Z$59*(1+EXP(-1*U61*$Z$59))/(1-EXP(-1*U61*$Z$59)))</f>
        <v>9.9990000833228096E-5</v>
      </c>
      <c r="AA61" s="43"/>
      <c r="AB61" s="43" t="s">
        <v>49</v>
      </c>
      <c r="AC61" s="45">
        <f>2/(1+$V$60+$V$59*(1+EXP(-1*AC60*$V$59))/(1-EXP(-1*AC60*$V$59)))</f>
        <v>0.66150772792321755</v>
      </c>
    </row>
    <row r="62" spans="9:29" x14ac:dyDescent="0.25">
      <c r="J62" s="45">
        <v>0.01</v>
      </c>
      <c r="K62" s="45">
        <f t="shared" ref="K62:K86" si="9">(1-EXP(-1*J62*(1+$K$60)))/(1+$K$60)</f>
        <v>9.9168107400666988E-3</v>
      </c>
      <c r="L62" s="45">
        <f t="shared" ref="L62:L86" si="10">(1-EXP(-1*J62*(1+$L$60)))/(1+$L$60)</f>
        <v>9.9501662508318933E-3</v>
      </c>
      <c r="M62" s="45">
        <f t="shared" ref="M62:M86" si="11">(1-EXP(-1*J62*(1+$M$60)))/(1+$M$60)</f>
        <v>9.9303255265272214E-3</v>
      </c>
      <c r="N62" s="45">
        <f t="shared" ref="N62:N86" si="12">(1-EXP(-1*J62*(1+$N$60)))/(1+$N$60)</f>
        <v>9.910537578721795E-3</v>
      </c>
      <c r="O62" s="45">
        <f t="shared" ref="O62:O86" si="13">(1-EXP(-1*J62*(1+$O$60)))/(1+$O$60)</f>
        <v>9.9006633466223737E-3</v>
      </c>
      <c r="P62" s="43"/>
      <c r="Q62" s="43"/>
      <c r="R62" s="43"/>
      <c r="S62" s="43"/>
      <c r="U62" s="45">
        <v>0.01</v>
      </c>
      <c r="V62" s="45">
        <f>2/(1+$V$60+$V$59*(1+EXP(-1*U62*$V$59))/(1-EXP(-1*U62*$V$59)))</f>
        <v>9.9169210613369724E-3</v>
      </c>
      <c r="W62" s="45">
        <f t="shared" ref="W62:W86" si="14">1-EXP(-1*U62)</f>
        <v>9.9501662508318933E-3</v>
      </c>
      <c r="X62" s="45">
        <f t="shared" ref="X62:X86" si="15">2/(1+$X$60+$X$59*(1+EXP(-1*U62*$X$59))/(1-EXP(-1*U62*$X$59)))</f>
        <v>9.9303912675305691E-3</v>
      </c>
      <c r="Y62" s="45">
        <f t="shared" ref="Y62:Y86" si="16">2/(1+$Y$60+$Y$59*(1+EXP(-1*U62*$Y$59))/(1-EXP(-1*U62*$Y$59)))</f>
        <v>9.9106685377273601E-3</v>
      </c>
      <c r="Z62" s="45">
        <f t="shared" ref="Z62:Z86" si="17">2/(1+$Z$60+$Z$59*(1+EXP(-1*U62*$Z$59))/(1-EXP(-1*U62*$Z$59)))</f>
        <v>9.900826719575595E-3</v>
      </c>
      <c r="AA62" s="43"/>
      <c r="AB62" s="43"/>
      <c r="AC62" s="43"/>
    </row>
    <row r="63" spans="9:29" x14ac:dyDescent="0.25">
      <c r="J63" s="45">
        <v>0.02</v>
      </c>
      <c r="K63" s="45">
        <f t="shared" si="9"/>
        <v>1.9669085849996434E-2</v>
      </c>
      <c r="L63" s="45">
        <f t="shared" si="10"/>
        <v>1.9801326693244747E-2</v>
      </c>
      <c r="M63" s="45">
        <f t="shared" si="11"/>
        <v>1.9722595141966538E-2</v>
      </c>
      <c r="N63" s="45">
        <f t="shared" si="12"/>
        <v>1.9644281398264955E-2</v>
      </c>
      <c r="O63" s="45">
        <f t="shared" si="13"/>
        <v>1.9605280423838412E-2</v>
      </c>
      <c r="P63" s="43"/>
      <c r="Q63" s="43"/>
      <c r="R63" s="43"/>
      <c r="S63" s="43"/>
      <c r="U63" s="45">
        <v>0.02</v>
      </c>
      <c r="V63" s="45">
        <f t="shared" ref="V63:V86" si="18">2/(1+$V$60+$V$59*(1+EXP(-1*U63*$V$59))/(1-EXP(-1*U63*$V$59)))</f>
        <v>1.9669953847850752E-2</v>
      </c>
      <c r="W63" s="45">
        <f t="shared" si="14"/>
        <v>1.9801326693244747E-2</v>
      </c>
      <c r="X63" s="45">
        <f t="shared" si="15"/>
        <v>1.9723113785829617E-2</v>
      </c>
      <c r="Y63" s="45">
        <f t="shared" si="16"/>
        <v>1.9645310479471545E-2</v>
      </c>
      <c r="Z63" s="45">
        <f t="shared" si="17"/>
        <v>1.9606561679721322E-2</v>
      </c>
      <c r="AA63" s="43"/>
      <c r="AB63" s="43"/>
      <c r="AC63" s="43"/>
    </row>
    <row r="64" spans="9:29" x14ac:dyDescent="0.25">
      <c r="J64" s="45">
        <v>0.03</v>
      </c>
      <c r="K64" s="45">
        <f t="shared" si="9"/>
        <v>2.9259555237043988E-2</v>
      </c>
      <c r="L64" s="45">
        <f t="shared" si="10"/>
        <v>2.9554466451491845E-2</v>
      </c>
      <c r="M64" s="45">
        <f t="shared" si="11"/>
        <v>2.9378728162511067E-2</v>
      </c>
      <c r="N64" s="45">
        <f t="shared" si="12"/>
        <v>2.920438527677871E-2</v>
      </c>
      <c r="O64" s="45">
        <f t="shared" si="13"/>
        <v>2.911773320787564E-2</v>
      </c>
      <c r="P64" s="43"/>
      <c r="Q64" s="43"/>
      <c r="R64" s="43"/>
      <c r="S64" s="43"/>
      <c r="U64" s="45">
        <v>0.03</v>
      </c>
      <c r="V64" s="45">
        <f t="shared" si="18"/>
        <v>2.92624365153559E-2</v>
      </c>
      <c r="W64" s="45">
        <f t="shared" si="14"/>
        <v>2.9554466451491845E-2</v>
      </c>
      <c r="X64" s="45">
        <f t="shared" si="15"/>
        <v>2.9380454402489681E-2</v>
      </c>
      <c r="Y64" s="45">
        <f t="shared" si="16"/>
        <v>2.9207797010069703E-2</v>
      </c>
      <c r="Z64" s="45">
        <f t="shared" si="17"/>
        <v>2.9121972655480541E-2</v>
      </c>
      <c r="AA64" s="43"/>
      <c r="AB64" s="43"/>
      <c r="AC64" s="43"/>
    </row>
    <row r="65" spans="10:29" x14ac:dyDescent="0.25">
      <c r="J65" s="45">
        <v>0.04</v>
      </c>
      <c r="K65" s="45">
        <f t="shared" si="9"/>
        <v>3.8690903514970086E-2</v>
      </c>
      <c r="L65" s="45">
        <f t="shared" si="10"/>
        <v>3.9210560847676823E-2</v>
      </c>
      <c r="M65" s="45">
        <f t="shared" si="11"/>
        <v>3.890061722114551E-2</v>
      </c>
      <c r="N65" s="45">
        <f t="shared" si="12"/>
        <v>3.8593946771552368E-2</v>
      </c>
      <c r="O65" s="45">
        <f t="shared" si="13"/>
        <v>3.8441826806682122E-2</v>
      </c>
      <c r="P65" s="43"/>
      <c r="Q65" s="43"/>
      <c r="R65" s="43"/>
      <c r="S65" s="43"/>
      <c r="U65" s="45">
        <v>0.04</v>
      </c>
      <c r="V65" s="45">
        <f t="shared" si="18"/>
        <v>3.869762116445799E-2</v>
      </c>
      <c r="W65" s="45">
        <f t="shared" si="14"/>
        <v>3.9210560847676823E-2</v>
      </c>
      <c r="X65" s="45">
        <f t="shared" si="15"/>
        <v>3.8904652658736279E-2</v>
      </c>
      <c r="Y65" s="45">
        <f t="shared" si="16"/>
        <v>3.8601891334191729E-2</v>
      </c>
      <c r="Z65" s="45">
        <f t="shared" si="17"/>
        <v>3.8451679582312215E-2</v>
      </c>
      <c r="AA65" s="43"/>
      <c r="AB65" s="43"/>
      <c r="AC65" s="43"/>
    </row>
    <row r="66" spans="10:29" x14ac:dyDescent="0.25">
      <c r="J66" s="45">
        <v>0.05</v>
      </c>
      <c r="K66" s="45">
        <f t="shared" si="9"/>
        <v>4.796577075553194E-2</v>
      </c>
      <c r="L66" s="45">
        <f t="shared" si="10"/>
        <v>4.8770575499285984E-2</v>
      </c>
      <c r="M66" s="45">
        <f t="shared" si="11"/>
        <v>4.8290128638608376E-2</v>
      </c>
      <c r="N66" s="45">
        <f t="shared" si="12"/>
        <v>4.7816008182651006E-2</v>
      </c>
      <c r="O66" s="45">
        <f t="shared" si="13"/>
        <v>4.7581290982020241E-2</v>
      </c>
      <c r="P66" s="43"/>
      <c r="Q66" s="43"/>
      <c r="R66" s="43"/>
      <c r="S66" s="43"/>
      <c r="U66" s="45">
        <v>0.05</v>
      </c>
      <c r="V66" s="45">
        <f t="shared" si="18"/>
        <v>4.7978676593507408E-2</v>
      </c>
      <c r="W66" s="45">
        <f t="shared" si="14"/>
        <v>4.8770575499285984E-2</v>
      </c>
      <c r="X66" s="45">
        <f t="shared" si="15"/>
        <v>4.8297902001085809E-2</v>
      </c>
      <c r="Y66" s="45">
        <f t="shared" si="16"/>
        <v>4.7831252413438559E-2</v>
      </c>
      <c r="Z66" s="45">
        <f t="shared" si="17"/>
        <v>4.7600160240463221E-2</v>
      </c>
      <c r="AA66" s="43"/>
      <c r="AB66" s="43"/>
      <c r="AC66" s="43"/>
    </row>
    <row r="67" spans="10:29" x14ac:dyDescent="0.25">
      <c r="J67" s="45">
        <v>0.06</v>
      </c>
      <c r="K67" s="45">
        <f t="shared" si="9"/>
        <v>5.7086753227506157E-2</v>
      </c>
      <c r="L67" s="45">
        <f t="shared" si="10"/>
        <v>5.823546641575128E-2</v>
      </c>
      <c r="M67" s="45">
        <f t="shared" si="11"/>
        <v>5.7549102789196678E-2</v>
      </c>
      <c r="N67" s="45">
        <f t="shared" si="12"/>
        <v>5.6873557538647285E-2</v>
      </c>
      <c r="O67" s="45">
        <f t="shared" si="13"/>
        <v>5.6539781641421261E-2</v>
      </c>
      <c r="P67" s="43"/>
      <c r="Q67" s="43"/>
      <c r="R67" s="43"/>
      <c r="S67" s="43"/>
      <c r="U67" s="45">
        <v>0.06</v>
      </c>
      <c r="V67" s="45">
        <f t="shared" si="18"/>
        <v>5.7108690946226448E-2</v>
      </c>
      <c r="W67" s="45">
        <f t="shared" si="14"/>
        <v>5.823546641575128E-2</v>
      </c>
      <c r="X67" s="45">
        <f t="shared" si="15"/>
        <v>5.7562350955791722E-2</v>
      </c>
      <c r="Y67" s="45">
        <f t="shared" si="16"/>
        <v>5.6899438548868975E-2</v>
      </c>
      <c r="Z67" s="45">
        <f t="shared" si="17"/>
        <v>5.6571755678359648E-2</v>
      </c>
      <c r="AA67" s="43"/>
      <c r="AB67" s="43"/>
      <c r="AC67" s="43"/>
    </row>
    <row r="68" spans="10:29" x14ac:dyDescent="0.25">
      <c r="J68" s="45">
        <v>7.0000000000000007E-2</v>
      </c>
      <c r="K68" s="45">
        <f t="shared" si="9"/>
        <v>6.605640412344943E-2</v>
      </c>
      <c r="L68" s="45">
        <f t="shared" si="10"/>
        <v>6.7606180094051727E-2</v>
      </c>
      <c r="M68" s="45">
        <f t="shared" si="11"/>
        <v>6.6679354461485055E-2</v>
      </c>
      <c r="N68" s="45">
        <f t="shared" si="12"/>
        <v>6.576952956476885E-2</v>
      </c>
      <c r="O68" s="45">
        <f t="shared" si="13"/>
        <v>6.5320882300597072E-2</v>
      </c>
      <c r="P68" s="43"/>
      <c r="Q68" s="43"/>
      <c r="R68" s="43"/>
      <c r="S68" s="43"/>
      <c r="U68" s="45">
        <v>7.0000000000000007E-2</v>
      </c>
      <c r="V68" s="45">
        <f t="shared" si="18"/>
        <v>6.6090674258681537E-2</v>
      </c>
      <c r="W68" s="45">
        <f t="shared" si="14"/>
        <v>6.7606180094051727E-2</v>
      </c>
      <c r="X68" s="45">
        <f t="shared" si="15"/>
        <v>6.6700104267405969E-2</v>
      </c>
      <c r="Y68" s="45">
        <f t="shared" si="16"/>
        <v>6.5809910816365988E-2</v>
      </c>
      <c r="Z68" s="45">
        <f t="shared" si="17"/>
        <v>6.5370675388897292E-2</v>
      </c>
      <c r="AA68" s="43"/>
      <c r="AB68" s="43"/>
      <c r="AC68" s="43"/>
    </row>
    <row r="69" spans="10:29" x14ac:dyDescent="0.25">
      <c r="J69" s="45">
        <v>0.08</v>
      </c>
      <c r="K69" s="45">
        <f t="shared" si="9"/>
        <v>7.4877234274401488E-2</v>
      </c>
      <c r="L69" s="45">
        <f t="shared" si="10"/>
        <v>7.6883653613364245E-2</v>
      </c>
      <c r="M69" s="45">
        <f t="shared" si="11"/>
        <v>7.5682673214030494E-2</v>
      </c>
      <c r="N69" s="45">
        <f t="shared" si="12"/>
        <v>7.4506806633775E-2</v>
      </c>
      <c r="O69" s="45">
        <f t="shared" si="13"/>
        <v>7.3928105516894327E-2</v>
      </c>
      <c r="P69" s="43"/>
      <c r="Q69" s="43"/>
      <c r="R69" s="43"/>
      <c r="S69" s="43"/>
      <c r="U69" s="45">
        <v>0.08</v>
      </c>
      <c r="V69" s="45">
        <f t="shared" si="18"/>
        <v>7.4927560910042101E-2</v>
      </c>
      <c r="W69" s="45">
        <f t="shared" si="14"/>
        <v>7.6883653613364245E-2</v>
      </c>
      <c r="X69" s="45">
        <f t="shared" si="15"/>
        <v>7.5713224002730201E-2</v>
      </c>
      <c r="Y69" s="45">
        <f t="shared" si="16"/>
        <v>7.4566036361851606E-2</v>
      </c>
      <c r="Z69" s="45">
        <f t="shared" si="17"/>
        <v>7.400100225167322E-2</v>
      </c>
      <c r="AA69" s="43"/>
      <c r="AB69" s="43"/>
      <c r="AC69" s="43"/>
    </row>
    <row r="70" spans="10:29" x14ac:dyDescent="0.25">
      <c r="J70" s="45">
        <v>0.09</v>
      </c>
      <c r="K70" s="45">
        <f t="shared" si="9"/>
        <v>8.3551712852730095E-2</v>
      </c>
      <c r="L70" s="45">
        <f t="shared" si="10"/>
        <v>8.6068814728771814E-2</v>
      </c>
      <c r="M70" s="45">
        <f t="shared" si="11"/>
        <v>8.4560823726131384E-2</v>
      </c>
      <c r="N70" s="45">
        <f t="shared" si="12"/>
        <v>8.3088219699870569E-2</v>
      </c>
      <c r="O70" s="45">
        <f t="shared" si="13"/>
        <v>8.2364894294363999E-2</v>
      </c>
      <c r="P70" s="43"/>
      <c r="Q70" s="43"/>
      <c r="R70" s="43"/>
      <c r="S70" s="43"/>
      <c r="U70" s="45">
        <v>0.09</v>
      </c>
      <c r="V70" s="45">
        <f t="shared" si="18"/>
        <v>8.3622211981341066E-2</v>
      </c>
      <c r="W70" s="45">
        <f t="shared" si="14"/>
        <v>8.6068814728771814E-2</v>
      </c>
      <c r="X70" s="45">
        <f t="shared" si="15"/>
        <v>8.4603730621379575E-2</v>
      </c>
      <c r="Y70" s="45">
        <f t="shared" si="16"/>
        <v>8.3171091562979527E-2</v>
      </c>
      <c r="Z70" s="45">
        <f t="shared" si="17"/>
        <v>8.2466697253421567E-2</v>
      </c>
      <c r="AA70" s="43"/>
      <c r="AB70" s="43"/>
      <c r="AC70" s="43"/>
    </row>
    <row r="71" spans="10:29" x14ac:dyDescent="0.25">
      <c r="J71" s="45">
        <v>0.1</v>
      </c>
      <c r="K71" s="45">
        <f t="shared" si="9"/>
        <v>9.2082268063314196E-2</v>
      </c>
      <c r="L71" s="45">
        <f t="shared" si="10"/>
        <v>9.5162581964040482E-2</v>
      </c>
      <c r="M71" s="45">
        <f t="shared" si="11"/>
        <v>9.3315546143710112E-2</v>
      </c>
      <c r="N71" s="45">
        <f t="shared" si="12"/>
        <v>9.1516549215960002E-2</v>
      </c>
      <c r="O71" s="45">
        <f t="shared" si="13"/>
        <v>9.063462346100909E-2</v>
      </c>
      <c r="P71" s="43"/>
      <c r="Q71" s="43"/>
      <c r="R71" s="43"/>
      <c r="S71" s="43"/>
      <c r="U71" s="45">
        <v>0.1</v>
      </c>
      <c r="V71" s="45">
        <f t="shared" si="18"/>
        <v>9.2177417526244115E-2</v>
      </c>
      <c r="W71" s="45">
        <f t="shared" si="14"/>
        <v>9.5162581964040482E-2</v>
      </c>
      <c r="X71" s="45">
        <f t="shared" si="15"/>
        <v>9.337360401413447E-2</v>
      </c>
      <c r="Y71" s="45">
        <f t="shared" si="16"/>
        <v>9.1628265063578629E-2</v>
      </c>
      <c r="Z71" s="45">
        <f t="shared" si="17"/>
        <v>9.0771603998185096E-2</v>
      </c>
      <c r="AA71" s="43"/>
      <c r="AB71" s="43"/>
      <c r="AC71" s="43"/>
    </row>
    <row r="72" spans="10:29" x14ac:dyDescent="0.25">
      <c r="J72" s="45">
        <v>0.2</v>
      </c>
      <c r="K72" s="45">
        <f t="shared" si="9"/>
        <v>0.16997827581938776</v>
      </c>
      <c r="L72" s="45">
        <f t="shared" si="10"/>
        <v>0.18126924692201818</v>
      </c>
      <c r="M72" s="45">
        <f t="shared" si="11"/>
        <v>0.17444018467448183</v>
      </c>
      <c r="N72" s="45">
        <f t="shared" si="12"/>
        <v>0.16795759662720497</v>
      </c>
      <c r="O72" s="45">
        <f t="shared" si="13"/>
        <v>0.16483997698218034</v>
      </c>
      <c r="P72" s="43"/>
      <c r="Q72" s="43"/>
      <c r="R72" s="43"/>
      <c r="S72" s="43"/>
      <c r="U72" s="45">
        <v>0.2</v>
      </c>
      <c r="V72" s="45">
        <f t="shared" si="18"/>
        <v>0.17062714322205152</v>
      </c>
      <c r="W72" s="45">
        <f t="shared" si="14"/>
        <v>0.18126924692201818</v>
      </c>
      <c r="X72" s="45">
        <f t="shared" si="15"/>
        <v>0.174846009661521</v>
      </c>
      <c r="Y72" s="45">
        <f t="shared" si="16"/>
        <v>0.16871078067135148</v>
      </c>
      <c r="Z72" s="45">
        <f t="shared" si="17"/>
        <v>0.1657470750054986</v>
      </c>
      <c r="AA72" s="43"/>
      <c r="AB72" s="43"/>
      <c r="AC72" s="43"/>
    </row>
    <row r="73" spans="10:29" x14ac:dyDescent="0.25">
      <c r="J73" s="45">
        <v>0.4</v>
      </c>
      <c r="K73" s="45">
        <f t="shared" si="9"/>
        <v>0.29161698548884724</v>
      </c>
      <c r="L73" s="45">
        <f t="shared" si="10"/>
        <v>0.32967995396436067</v>
      </c>
      <c r="M73" s="45">
        <f t="shared" si="11"/>
        <v>0.3062792401079894</v>
      </c>
      <c r="N73" s="45">
        <f t="shared" si="12"/>
        <v>0.28513763557779354</v>
      </c>
      <c r="O73" s="45">
        <f t="shared" si="13"/>
        <v>0.27533551794138922</v>
      </c>
      <c r="P73" s="43"/>
      <c r="Q73" s="43"/>
      <c r="R73" s="43"/>
      <c r="S73" s="43"/>
      <c r="U73" s="45">
        <v>0.4</v>
      </c>
      <c r="V73" s="45">
        <f t="shared" si="18"/>
        <v>0.2954396315674741</v>
      </c>
      <c r="W73" s="45">
        <f t="shared" si="14"/>
        <v>0.32967995396436067</v>
      </c>
      <c r="X73" s="45">
        <f t="shared" si="15"/>
        <v>0.30878039432651533</v>
      </c>
      <c r="Y73" s="45">
        <f t="shared" si="16"/>
        <v>0.28948343656216069</v>
      </c>
      <c r="Z73" s="45">
        <f t="shared" si="17"/>
        <v>0.28040157329689724</v>
      </c>
      <c r="AA73" s="43"/>
      <c r="AB73" s="43"/>
      <c r="AC73" s="43"/>
    </row>
    <row r="74" spans="10:29" x14ac:dyDescent="0.25">
      <c r="J74" s="45">
        <v>0.6</v>
      </c>
      <c r="K74" s="45">
        <f t="shared" si="9"/>
        <v>0.37866326018910756</v>
      </c>
      <c r="L74" s="45">
        <f t="shared" si="10"/>
        <v>0.45118836390597361</v>
      </c>
      <c r="M74" s="45">
        <f t="shared" si="11"/>
        <v>0.40592105469351453</v>
      </c>
      <c r="N74" s="45">
        <f t="shared" si="12"/>
        <v>0.36689137464170046</v>
      </c>
      <c r="O74" s="45">
        <f t="shared" si="13"/>
        <v>0.3494028940438989</v>
      </c>
      <c r="P74" s="43"/>
      <c r="Q74" s="43"/>
      <c r="R74" s="43"/>
      <c r="S74" s="43"/>
      <c r="U74" s="45">
        <v>0.6</v>
      </c>
      <c r="V74" s="45">
        <f t="shared" si="18"/>
        <v>0.38831465655245523</v>
      </c>
      <c r="W74" s="45">
        <f t="shared" si="14"/>
        <v>0.45118836390597361</v>
      </c>
      <c r="X74" s="45">
        <f t="shared" si="15"/>
        <v>0.41249582531128332</v>
      </c>
      <c r="Y74" s="45">
        <f t="shared" si="16"/>
        <v>0.37766190782832398</v>
      </c>
      <c r="Z74" s="45">
        <f t="shared" si="17"/>
        <v>0.36159998054924325</v>
      </c>
      <c r="AA74" s="43"/>
      <c r="AB74" s="43"/>
      <c r="AC74" s="43"/>
    </row>
    <row r="75" spans="10:29" x14ac:dyDescent="0.25">
      <c r="J75" s="45">
        <v>0.8</v>
      </c>
      <c r="K75" s="45">
        <f t="shared" si="9"/>
        <v>0.4409547294079364</v>
      </c>
      <c r="L75" s="45">
        <f t="shared" si="10"/>
        <v>0.55067103588277844</v>
      </c>
      <c r="M75" s="45">
        <f t="shared" si="11"/>
        <v>0.48122871812640033</v>
      </c>
      <c r="N75" s="45">
        <f t="shared" si="12"/>
        <v>0.42392902295437684</v>
      </c>
      <c r="O75" s="45">
        <f t="shared" si="13"/>
        <v>0.39905174100267232</v>
      </c>
      <c r="P75" s="43"/>
      <c r="Q75" s="43"/>
      <c r="R75" s="43"/>
      <c r="S75" s="43"/>
      <c r="U75" s="45">
        <v>0.8</v>
      </c>
      <c r="V75" s="45">
        <f t="shared" si="18"/>
        <v>0.45830807765339765</v>
      </c>
      <c r="W75" s="45">
        <f t="shared" si="14"/>
        <v>0.55067103588277844</v>
      </c>
      <c r="X75" s="45">
        <f t="shared" si="15"/>
        <v>0.49348767316370468</v>
      </c>
      <c r="Y75" s="45">
        <f t="shared" si="16"/>
        <v>0.4429743005529293</v>
      </c>
      <c r="Z75" s="45">
        <f t="shared" si="17"/>
        <v>0.42006695295297286</v>
      </c>
      <c r="AA75" s="43"/>
      <c r="AB75" s="43"/>
      <c r="AC75" s="43"/>
    </row>
    <row r="76" spans="10:29" x14ac:dyDescent="0.25">
      <c r="J76" s="45">
        <v>1</v>
      </c>
      <c r="K76" s="45">
        <f t="shared" si="9"/>
        <v>0.48553133134525839</v>
      </c>
      <c r="L76" s="45">
        <f t="shared" si="10"/>
        <v>0.63212055882855767</v>
      </c>
      <c r="M76" s="45">
        <f t="shared" si="11"/>
        <v>0.53814502575599543</v>
      </c>
      <c r="N76" s="45">
        <f t="shared" si="12"/>
        <v>0.46372283987689633</v>
      </c>
      <c r="O76" s="45">
        <f t="shared" si="13"/>
        <v>0.43233235838169365</v>
      </c>
      <c r="P76" s="43"/>
      <c r="Q76" s="43"/>
      <c r="R76" s="43"/>
      <c r="S76" s="43"/>
      <c r="U76" s="45">
        <v>1</v>
      </c>
      <c r="V76" s="45">
        <f t="shared" si="18"/>
        <v>0.51156389304501659</v>
      </c>
      <c r="W76" s="45">
        <f t="shared" si="14"/>
        <v>0.63212055882855767</v>
      </c>
      <c r="X76" s="45">
        <f t="shared" si="15"/>
        <v>0.55715026185919658</v>
      </c>
      <c r="Y76" s="45">
        <f t="shared" si="16"/>
        <v>0.49186668118617499</v>
      </c>
      <c r="Z76" s="45">
        <f t="shared" si="17"/>
        <v>0.46267099406154955</v>
      </c>
      <c r="AA76" s="43"/>
      <c r="AB76" s="43"/>
      <c r="AC76" s="43"/>
    </row>
    <row r="77" spans="10:29" x14ac:dyDescent="0.25">
      <c r="J77" s="45">
        <v>1.5</v>
      </c>
      <c r="K77" s="45">
        <f t="shared" si="9"/>
        <v>0.54910834347216764</v>
      </c>
      <c r="L77" s="45">
        <f t="shared" si="10"/>
        <v>0.77686983985157021</v>
      </c>
      <c r="M77" s="45">
        <f t="shared" si="11"/>
        <v>0.62681683696215573</v>
      </c>
      <c r="N77" s="45">
        <f t="shared" si="12"/>
        <v>0.51821915958902787</v>
      </c>
      <c r="O77" s="45">
        <f t="shared" si="13"/>
        <v>0.47510646581606802</v>
      </c>
      <c r="P77" s="43"/>
      <c r="Q77" s="43"/>
      <c r="R77" s="43"/>
      <c r="S77" s="43"/>
      <c r="U77" s="45">
        <v>1.5</v>
      </c>
      <c r="V77" s="45">
        <f t="shared" si="18"/>
        <v>0.59678345570779745</v>
      </c>
      <c r="W77" s="45">
        <f t="shared" si="14"/>
        <v>0.77686983985157021</v>
      </c>
      <c r="X77" s="45">
        <f t="shared" si="15"/>
        <v>0.66413095350954743</v>
      </c>
      <c r="Y77" s="45">
        <f t="shared" si="16"/>
        <v>0.56815813882626853</v>
      </c>
      <c r="Z77" s="45">
        <f t="shared" si="17"/>
        <v>0.5263926297430821</v>
      </c>
      <c r="AA77" s="43"/>
      <c r="AB77" s="43"/>
      <c r="AC77" s="43"/>
    </row>
    <row r="78" spans="10:29" x14ac:dyDescent="0.25">
      <c r="J78" s="45">
        <v>2</v>
      </c>
      <c r="K78" s="45">
        <f t="shared" si="9"/>
        <v>0.57665038166249327</v>
      </c>
      <c r="L78" s="45">
        <f t="shared" si="10"/>
        <v>0.8646647167633873</v>
      </c>
      <c r="M78" s="45">
        <f t="shared" si="11"/>
        <v>0.67084995526770153</v>
      </c>
      <c r="N78" s="45">
        <f t="shared" si="12"/>
        <v>0.54037570975150417</v>
      </c>
      <c r="O78" s="45">
        <f t="shared" si="13"/>
        <v>0.49084218055563289</v>
      </c>
      <c r="P78" s="43"/>
      <c r="Q78" s="43"/>
      <c r="R78" s="43"/>
      <c r="S78" s="43"/>
      <c r="U78" s="45">
        <v>2</v>
      </c>
      <c r="V78" s="45">
        <f t="shared" si="18"/>
        <v>0.64181284277675066</v>
      </c>
      <c r="W78" s="45">
        <f t="shared" si="14"/>
        <v>0.8646647167633873</v>
      </c>
      <c r="X78" s="45">
        <f t="shared" si="15"/>
        <v>0.72470991431296916</v>
      </c>
      <c r="Y78" s="45">
        <f t="shared" si="16"/>
        <v>0.60699508018045079</v>
      </c>
      <c r="Z78" s="45">
        <f t="shared" si="17"/>
        <v>0.5568096679436696</v>
      </c>
      <c r="AA78" s="43"/>
      <c r="AB78" s="43"/>
      <c r="AC78" s="43"/>
    </row>
    <row r="79" spans="10:29" x14ac:dyDescent="0.25">
      <c r="J79" s="45">
        <v>2.5</v>
      </c>
      <c r="K79" s="45">
        <f t="shared" si="9"/>
        <v>0.58858179904592034</v>
      </c>
      <c r="L79" s="45">
        <f t="shared" si="10"/>
        <v>0.91791500137610116</v>
      </c>
      <c r="M79" s="45">
        <f t="shared" si="11"/>
        <v>0.69271615469834402</v>
      </c>
      <c r="N79" s="45">
        <f t="shared" si="12"/>
        <v>0.54938389081208761</v>
      </c>
      <c r="O79" s="45">
        <f t="shared" si="13"/>
        <v>0.49663102650045726</v>
      </c>
      <c r="P79" s="43"/>
      <c r="Q79" s="43"/>
      <c r="R79" s="43"/>
      <c r="S79" s="43"/>
      <c r="U79" s="45">
        <v>2.5</v>
      </c>
      <c r="V79" s="45">
        <f t="shared" si="18"/>
        <v>0.66599509193803008</v>
      </c>
      <c r="W79" s="45">
        <f t="shared" si="14"/>
        <v>0.91791500137610116</v>
      </c>
      <c r="X79" s="45">
        <f t="shared" si="15"/>
        <v>0.75945500675724076</v>
      </c>
      <c r="Y79" s="45">
        <f t="shared" si="16"/>
        <v>0.62709952114676137</v>
      </c>
      <c r="Z79" s="45">
        <f t="shared" si="17"/>
        <v>0.57157271764539075</v>
      </c>
      <c r="AA79" s="43"/>
      <c r="AB79" s="43"/>
      <c r="AC79" s="43"/>
    </row>
    <row r="80" spans="10:29" x14ac:dyDescent="0.25">
      <c r="J80" s="45">
        <v>3</v>
      </c>
      <c r="K80" s="45">
        <f t="shared" si="9"/>
        <v>0.5937505784875069</v>
      </c>
      <c r="L80" s="45">
        <f t="shared" si="10"/>
        <v>0.95021293163213605</v>
      </c>
      <c r="M80" s="45">
        <f t="shared" si="11"/>
        <v>0.70357458798537309</v>
      </c>
      <c r="N80" s="45">
        <f t="shared" si="12"/>
        <v>0.55304634392077079</v>
      </c>
      <c r="O80" s="45">
        <f t="shared" si="13"/>
        <v>0.49876062391166681</v>
      </c>
      <c r="P80" s="43"/>
      <c r="Q80" s="43"/>
      <c r="R80" s="43"/>
      <c r="S80" s="43"/>
      <c r="U80" s="45">
        <v>3</v>
      </c>
      <c r="V80" s="45">
        <f t="shared" si="18"/>
        <v>0.67909493085437256</v>
      </c>
      <c r="W80" s="45">
        <f t="shared" si="14"/>
        <v>0.95021293163213605</v>
      </c>
      <c r="X80" s="45">
        <f t="shared" si="15"/>
        <v>0.77952940964753192</v>
      </c>
      <c r="Y80" s="45">
        <f t="shared" si="16"/>
        <v>0.63759715063066547</v>
      </c>
      <c r="Z80" s="45">
        <f t="shared" si="17"/>
        <v>0.57879590560111638</v>
      </c>
      <c r="AA80" s="43"/>
      <c r="AB80" s="43"/>
      <c r="AC80" s="43"/>
    </row>
    <row r="81" spans="9:37" x14ac:dyDescent="0.25">
      <c r="J81" s="45">
        <v>3.5</v>
      </c>
      <c r="K81" s="45">
        <f t="shared" si="9"/>
        <v>0.59598973248381881</v>
      </c>
      <c r="L81" s="45">
        <f t="shared" si="10"/>
        <v>0.96980261657768152</v>
      </c>
      <c r="M81" s="45">
        <f t="shared" si="11"/>
        <v>0.70896672637791125</v>
      </c>
      <c r="N81" s="45">
        <f t="shared" si="12"/>
        <v>0.55453538623498388</v>
      </c>
      <c r="O81" s="45">
        <f t="shared" si="13"/>
        <v>0.49954405901722276</v>
      </c>
      <c r="P81" s="43"/>
      <c r="Q81" s="43"/>
      <c r="R81" s="43"/>
      <c r="S81" s="43"/>
      <c r="U81" s="45">
        <v>3.5</v>
      </c>
      <c r="V81" s="45">
        <f t="shared" si="18"/>
        <v>0.68622465394181953</v>
      </c>
      <c r="W81" s="45">
        <f t="shared" si="14"/>
        <v>0.96980261657768152</v>
      </c>
      <c r="X81" s="45">
        <f t="shared" si="15"/>
        <v>0.79117669754438769</v>
      </c>
      <c r="Y81" s="45">
        <f t="shared" si="16"/>
        <v>0.64310327089091701</v>
      </c>
      <c r="Z81" s="45">
        <f t="shared" si="17"/>
        <v>0.5823439382358363</v>
      </c>
      <c r="AA81" s="43"/>
      <c r="AB81" s="43"/>
      <c r="AC81" s="43"/>
    </row>
    <row r="82" spans="9:37" x14ac:dyDescent="0.25">
      <c r="J82" s="45">
        <v>4</v>
      </c>
      <c r="K82" s="45">
        <f t="shared" si="9"/>
        <v>0.59695975077843988</v>
      </c>
      <c r="L82" s="45">
        <f t="shared" si="10"/>
        <v>0.98168436111126578</v>
      </c>
      <c r="M82" s="45">
        <f t="shared" si="11"/>
        <v>0.71164438305965505</v>
      </c>
      <c r="N82" s="45">
        <f t="shared" si="12"/>
        <v>0.55514078566201297</v>
      </c>
      <c r="O82" s="45">
        <f t="shared" si="13"/>
        <v>0.49983226868604874</v>
      </c>
      <c r="P82" s="43"/>
      <c r="Q82" s="43"/>
      <c r="R82" s="43"/>
      <c r="S82" s="43"/>
      <c r="U82" s="45">
        <v>4</v>
      </c>
      <c r="V82" s="45">
        <f t="shared" si="18"/>
        <v>0.69011498968946494</v>
      </c>
      <c r="W82" s="45">
        <f t="shared" si="14"/>
        <v>0.98168436111126578</v>
      </c>
      <c r="X82" s="45">
        <f t="shared" si="15"/>
        <v>0.79795107772189311</v>
      </c>
      <c r="Y82" s="45">
        <f t="shared" si="16"/>
        <v>0.64599811097904136</v>
      </c>
      <c r="Z82" s="45">
        <f t="shared" si="17"/>
        <v>0.58409009558278147</v>
      </c>
      <c r="AA82" s="43"/>
      <c r="AB82" s="43"/>
      <c r="AC82" s="43"/>
    </row>
    <row r="83" spans="9:37" x14ac:dyDescent="0.25">
      <c r="J83" s="45">
        <v>4.5</v>
      </c>
      <c r="K83" s="45">
        <f t="shared" si="9"/>
        <v>0.59737996997437248</v>
      </c>
      <c r="L83" s="45">
        <f t="shared" si="10"/>
        <v>0.98889100346175773</v>
      </c>
      <c r="M83" s="45">
        <f t="shared" si="11"/>
        <v>0.71297406801640795</v>
      </c>
      <c r="N83" s="45">
        <f t="shared" si="12"/>
        <v>0.55538692270106726</v>
      </c>
      <c r="O83" s="45">
        <f t="shared" si="13"/>
        <v>0.49993829509795668</v>
      </c>
      <c r="P83" s="43"/>
      <c r="Q83" s="43"/>
      <c r="R83" s="43"/>
      <c r="S83" s="43"/>
      <c r="U83" s="45">
        <v>4.5</v>
      </c>
      <c r="V83" s="45">
        <f t="shared" si="18"/>
        <v>0.69224070734418053</v>
      </c>
      <c r="W83" s="45">
        <f t="shared" si="14"/>
        <v>0.98889100346175773</v>
      </c>
      <c r="X83" s="45">
        <f t="shared" si="15"/>
        <v>0.80189685011781009</v>
      </c>
      <c r="Y83" s="45">
        <f t="shared" si="16"/>
        <v>0.64752195935855261</v>
      </c>
      <c r="Z83" s="45">
        <f t="shared" si="17"/>
        <v>0.58495027869309935</v>
      </c>
      <c r="AA83" s="43"/>
      <c r="AB83" s="43"/>
      <c r="AC83" s="43"/>
    </row>
    <row r="84" spans="9:37" x14ac:dyDescent="0.25">
      <c r="J84" s="45">
        <v>5</v>
      </c>
      <c r="K84" s="45">
        <f t="shared" si="9"/>
        <v>0.59756201207977344</v>
      </c>
      <c r="L84" s="45">
        <f t="shared" si="10"/>
        <v>0.99326205300091452</v>
      </c>
      <c r="M84" s="45">
        <f t="shared" si="11"/>
        <v>0.71363437002460395</v>
      </c>
      <c r="N84" s="45">
        <f t="shared" si="12"/>
        <v>0.55548699455328521</v>
      </c>
      <c r="O84" s="45">
        <f t="shared" si="13"/>
        <v>0.49997730003511875</v>
      </c>
      <c r="P84" s="43"/>
      <c r="Q84" s="43"/>
      <c r="R84" s="43"/>
      <c r="S84" s="43"/>
      <c r="U84" s="45">
        <v>5</v>
      </c>
      <c r="V84" s="45">
        <f t="shared" si="18"/>
        <v>0.69340310317379306</v>
      </c>
      <c r="W84" s="45">
        <f t="shared" si="14"/>
        <v>0.99326205300091452</v>
      </c>
      <c r="X84" s="45">
        <f t="shared" si="15"/>
        <v>0.80419698961792774</v>
      </c>
      <c r="Y84" s="45">
        <f t="shared" si="16"/>
        <v>0.64832463893439352</v>
      </c>
      <c r="Z84" s="45">
        <f t="shared" si="17"/>
        <v>0.58537421561223413</v>
      </c>
      <c r="AA84" s="43"/>
      <c r="AB84" s="43"/>
      <c r="AC84" s="43"/>
    </row>
    <row r="85" spans="9:37" x14ac:dyDescent="0.25">
      <c r="J85" s="45">
        <v>5.5</v>
      </c>
      <c r="K85" s="45">
        <f t="shared" si="9"/>
        <v>0.59764087408431665</v>
      </c>
      <c r="L85" s="45">
        <f t="shared" si="10"/>
        <v>0.99591322856153597</v>
      </c>
      <c r="M85" s="45">
        <f t="shared" si="11"/>
        <v>0.71396226629793813</v>
      </c>
      <c r="N85" s="45">
        <f t="shared" si="12"/>
        <v>0.55552768073219105</v>
      </c>
      <c r="O85" s="45">
        <f t="shared" si="13"/>
        <v>0.49999164914960487</v>
      </c>
      <c r="P85" s="43"/>
      <c r="Q85" s="43"/>
      <c r="R85" s="43"/>
      <c r="S85" s="43"/>
      <c r="U85" s="45">
        <v>5.5</v>
      </c>
      <c r="V85" s="45">
        <f t="shared" si="18"/>
        <v>0.69403899451384421</v>
      </c>
      <c r="W85" s="45">
        <f t="shared" si="14"/>
        <v>0.99591322856153597</v>
      </c>
      <c r="X85" s="45">
        <f t="shared" si="15"/>
        <v>0.80553847504022202</v>
      </c>
      <c r="Y85" s="45">
        <f t="shared" si="16"/>
        <v>0.6487475916896519</v>
      </c>
      <c r="Z85" s="45">
        <f t="shared" si="17"/>
        <v>0.58558319887313703</v>
      </c>
      <c r="AA85" s="43"/>
      <c r="AB85" s="43"/>
      <c r="AC85" s="43"/>
    </row>
    <row r="86" spans="9:37" x14ac:dyDescent="0.25">
      <c r="J86" s="45">
        <v>6</v>
      </c>
      <c r="K86" s="45">
        <f t="shared" si="9"/>
        <v>0.59767503769578934</v>
      </c>
      <c r="L86" s="45">
        <f t="shared" si="10"/>
        <v>0.99752124782333362</v>
      </c>
      <c r="M86" s="45">
        <f t="shared" si="11"/>
        <v>0.71412509476844377</v>
      </c>
      <c r="N86" s="45">
        <f t="shared" si="12"/>
        <v>0.55554422249810487</v>
      </c>
      <c r="O86" s="45">
        <f t="shared" si="13"/>
        <v>0.49999692789382333</v>
      </c>
      <c r="P86" s="43"/>
      <c r="Q86" s="43"/>
      <c r="R86" s="43"/>
      <c r="S86" s="43"/>
      <c r="U86" s="45">
        <v>6</v>
      </c>
      <c r="V86" s="45">
        <f t="shared" si="18"/>
        <v>0.69438693940080209</v>
      </c>
      <c r="W86" s="45">
        <f t="shared" si="14"/>
        <v>0.99752124782333362</v>
      </c>
      <c r="X86" s="45">
        <f t="shared" si="15"/>
        <v>0.80632107530460062</v>
      </c>
      <c r="Y86" s="45">
        <f t="shared" si="16"/>
        <v>0.64897049684379549</v>
      </c>
      <c r="Z86" s="45">
        <f t="shared" si="17"/>
        <v>0.58568623061067748</v>
      </c>
      <c r="AA86" s="43"/>
      <c r="AB86" s="43"/>
      <c r="AC86" s="43"/>
    </row>
    <row r="87" spans="9:37" x14ac:dyDescent="0.25"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spans="9:37" x14ac:dyDescent="0.25">
      <c r="I88" s="25">
        <v>2</v>
      </c>
      <c r="J88" s="52" t="s">
        <v>27</v>
      </c>
      <c r="K88" s="43"/>
      <c r="L88" s="43"/>
      <c r="M88" s="43"/>
      <c r="N88" s="43"/>
      <c r="O88" s="43"/>
      <c r="P88" s="43"/>
      <c r="Q88" s="52" t="s">
        <v>48</v>
      </c>
      <c r="R88" s="43"/>
      <c r="S88" s="43"/>
      <c r="T88" s="25">
        <v>4</v>
      </c>
      <c r="U88" s="52" t="s">
        <v>62</v>
      </c>
      <c r="V88" s="43"/>
      <c r="W88" s="43"/>
      <c r="X88" s="43"/>
      <c r="Y88" s="43"/>
      <c r="Z88" s="43"/>
      <c r="AA88" s="43"/>
      <c r="AB88" s="52" t="s">
        <v>48</v>
      </c>
      <c r="AC88" s="43"/>
    </row>
    <row r="89" spans="9:37" x14ac:dyDescent="0.25">
      <c r="J89" s="43"/>
      <c r="K89" s="43"/>
      <c r="L89" s="43"/>
      <c r="M89" s="43"/>
      <c r="N89" s="43"/>
      <c r="O89" s="43"/>
      <c r="P89" s="43"/>
      <c r="Q89" s="52"/>
      <c r="R89" s="43"/>
      <c r="S89" s="43"/>
      <c r="U89" s="43"/>
      <c r="V89" s="43"/>
      <c r="W89" s="43"/>
      <c r="X89" s="43"/>
      <c r="Y89" s="43"/>
      <c r="Z89" s="43"/>
      <c r="AA89" s="43"/>
      <c r="AB89" s="52"/>
      <c r="AC89" s="43"/>
      <c r="AE89" s="45"/>
      <c r="AF89" s="45">
        <f>(1+AF90^2)^0.5</f>
        <v>1.2054179957088322</v>
      </c>
      <c r="AG89" s="45">
        <f t="shared" ref="AG89:AJ89" si="19">(1+AG90^2)^0.5</f>
        <v>1</v>
      </c>
      <c r="AH89" s="45">
        <f t="shared" si="19"/>
        <v>1.077032961426901</v>
      </c>
      <c r="AI89" s="45">
        <f t="shared" si="19"/>
        <v>1.2806248474865698</v>
      </c>
      <c r="AJ89" s="45">
        <f t="shared" si="19"/>
        <v>1.4142135623730951</v>
      </c>
      <c r="AK89" s="43"/>
    </row>
    <row r="90" spans="9:37" x14ac:dyDescent="0.25">
      <c r="J90" s="45"/>
      <c r="K90" s="45">
        <f>K28</f>
        <v>0.67307692307692313</v>
      </c>
      <c r="L90" s="45">
        <f t="shared" ref="L90:O90" si="20">L28</f>
        <v>0</v>
      </c>
      <c r="M90" s="45">
        <f t="shared" si="20"/>
        <v>0.4</v>
      </c>
      <c r="N90" s="45">
        <f t="shared" si="20"/>
        <v>0.8</v>
      </c>
      <c r="O90" s="45">
        <f t="shared" si="20"/>
        <v>1</v>
      </c>
      <c r="P90" s="43"/>
      <c r="Q90" s="43" t="s">
        <v>44</v>
      </c>
      <c r="R90" s="55">
        <f>M20</f>
        <v>2.3809523809523809</v>
      </c>
      <c r="S90" s="43"/>
      <c r="U90" s="45"/>
      <c r="V90" s="45">
        <f>IF(K28=1,Z90,K28)</f>
        <v>0.67307692307692313</v>
      </c>
      <c r="W90" s="45">
        <f t="shared" ref="W90:Y90" si="21">L28</f>
        <v>0</v>
      </c>
      <c r="X90" s="45">
        <f t="shared" si="21"/>
        <v>0.4</v>
      </c>
      <c r="Y90" s="45">
        <f t="shared" si="21"/>
        <v>0.8</v>
      </c>
      <c r="Z90" s="45">
        <f>O28-0.000000001</f>
        <v>0.99999999900000003</v>
      </c>
      <c r="AA90" s="43"/>
      <c r="AB90" s="43" t="s">
        <v>44</v>
      </c>
      <c r="AC90" s="55">
        <f>M20</f>
        <v>2.3809523809523809</v>
      </c>
      <c r="AE90" s="45"/>
      <c r="AF90" s="45">
        <f>K28</f>
        <v>0.67307692307692313</v>
      </c>
      <c r="AG90" s="45">
        <f>L28</f>
        <v>0</v>
      </c>
      <c r="AH90" s="45">
        <f>M28</f>
        <v>0.4</v>
      </c>
      <c r="AI90" s="45">
        <f>N28</f>
        <v>0.8</v>
      </c>
      <c r="AJ90" s="45">
        <f>O28</f>
        <v>1</v>
      </c>
      <c r="AK90" s="43"/>
    </row>
    <row r="91" spans="9:37" x14ac:dyDescent="0.25">
      <c r="J91" s="45">
        <v>1E-4</v>
      </c>
      <c r="K91" s="45">
        <f>IF($K$90=1,O91,(1 - EXP(-1*J91*(1-$K$90)))/(1 - $K$90*EXP(-1*J91*(1-$K$90))   ))</f>
        <v>9.9991635306314309E-5</v>
      </c>
      <c r="L91" s="45">
        <f>(1 - EXP(-1*J91*(1-$L$90)))/(1 - $L$90*EXP(-1*J91*(1-$L$90))   )</f>
        <v>9.999500016666385E-5</v>
      </c>
      <c r="M91" s="45">
        <f>(1 - EXP(-1*J91*(1-$M$90)))/(1 - $M$90*EXP(-1*J91*(1-$M$90))   )</f>
        <v>9.9993000459959669E-5</v>
      </c>
      <c r="N91" s="45">
        <f>(1 - EXP(-1*J91*(1-$N$90)))/(1 - $N$90*EXP(-1*J91*(1-$N$90))   )</f>
        <v>9.999100080660634E-5</v>
      </c>
      <c r="O91" s="45">
        <f>J91/(1+J91)</f>
        <v>9.9990000999900015E-5</v>
      </c>
      <c r="P91" s="43"/>
      <c r="Q91" s="43" t="s">
        <v>49</v>
      </c>
      <c r="R91" s="45">
        <f>IF(K90=1,R90/(1+R90),(1 - EXP(-1*R90*(1-$K$90)))/(1 - $K$90*EXP(-1*R90*(1-$K$90))   ))</f>
        <v>0.7827583671061068</v>
      </c>
      <c r="S91" s="43"/>
      <c r="U91" s="45">
        <v>1E-4</v>
      </c>
      <c r="V91" s="45">
        <f>(  ((1-AF91*$V$90)/(1-AF91))^2  - 1 )/(  ((1-AF91*$V$90)/(1-AF91))^2  - $V$90 )</f>
        <v>9.9991635278706863E-5</v>
      </c>
      <c r="W91" s="45">
        <f>1-EXP(-1*U91)</f>
        <v>9.999500016666385E-5</v>
      </c>
      <c r="X91" s="45">
        <f>(  ((1-AH91*$X$90)/(1-AH91))^2  - 1 )/(  ((1-AH91*$X$90)/(1-AH91))^2  - $X$90 )</f>
        <v>9.9993000443434206E-5</v>
      </c>
      <c r="Y91" s="45">
        <f>(  ((1-AI91*$Y$90)/(1-AI91))^2  - 1 )/(  ((1-AI91*$Y$90)/(1-AI91))^2  - $Y$90 )</f>
        <v>9.9991000771806717E-5</v>
      </c>
      <c r="Z91" s="45">
        <f>(  ((1-AJ91*$Z$90)/(1-AJ91))^2  - 1 )/(  ((1-AJ91*$Z$90)/(1-AJ91))^2  - $Z$90 )</f>
        <v>9.9910092018304865E-5</v>
      </c>
      <c r="AA91" s="43"/>
      <c r="AB91" s="43" t="s">
        <v>49</v>
      </c>
      <c r="AC91" s="45">
        <f>(  ((1-AM108*$V$90)/(1-AM108))^2  - 1 )/(  ((1-AM108*$V$90)/(1-AM108))^2  - $V$90 )</f>
        <v>0.74632686093759659</v>
      </c>
      <c r="AE91" s="45">
        <f>U91/2</f>
        <v>5.0000000000000002E-5</v>
      </c>
      <c r="AF91" s="45">
        <f t="shared" ref="AF91:AF116" si="22">2/(1+$AF$90+$AF$89*(1+EXP(-1*AE91*$AF$89))/(1-EXP(-1*AE91*$AF$89)))</f>
        <v>4.9997908726219303E-5</v>
      </c>
      <c r="AG91" s="45">
        <f>1-EXP(-1*AE91)</f>
        <v>4.9998750020874283E-5</v>
      </c>
      <c r="AH91" s="45">
        <f t="shared" ref="AH91:AH116" si="23">2/(1+$AH$90+$AH$89*(1+EXP(-1*AE91*$AH$89))/(1-EXP(-1*AE91*$AH$89)))</f>
        <v>4.9998250049133124E-5</v>
      </c>
      <c r="AI91" s="45">
        <f t="shared" ref="AI91:AI116" si="24">2/(1+$AI$90+$AI$89*(1+EXP(-1*AE91*$AI$89))/(1-EXP(-1*AE91*$AI$89)))</f>
        <v>4.9997750084179246E-5</v>
      </c>
      <c r="AJ91" s="45">
        <f t="shared" ref="AJ91:AJ116" si="25">2/(1+$AJ$90+$AJ$89*(1+EXP(-1*AE91*$AJ$89))/(1-EXP(-1*AE91*$AJ$89)))</f>
        <v>4.9997500104147943E-5</v>
      </c>
      <c r="AK91" s="43"/>
    </row>
    <row r="92" spans="9:37" x14ac:dyDescent="0.25">
      <c r="J92" s="45">
        <v>0.01</v>
      </c>
      <c r="K92" s="45">
        <f t="shared" ref="K92:K116" si="26">IF($K$90=1,O92,(1 - EXP(-1*J92*(1-$K$90)))/(1 - $K$90*EXP(-1*J92*(1-$K$90))   ))</f>
        <v>9.9170313855567183E-3</v>
      </c>
      <c r="L92" s="45">
        <f t="shared" ref="L92:L116" si="27">(1 - EXP(-1*J92*(1-$L$90)))/(1 - $L$90*EXP(-1*J92*(1-$L$90))   )</f>
        <v>9.9501662508318933E-3</v>
      </c>
      <c r="M92" s="45">
        <f t="shared" ref="M92:M116" si="28">(1 - EXP(-1*J92*(1-$M$90)))/(1 - $M$90*EXP(-1*J92*(1-$M$90))   )</f>
        <v>9.9304570095797677E-3</v>
      </c>
      <c r="N92" s="45">
        <f t="shared" ref="N92:N116" si="29">(1 - EXP(-1*J92*(1-$N$90)))/(1 - $N$90*EXP(-1*J92*(1-$N$90))   )</f>
        <v>9.9107995008922978E-3</v>
      </c>
      <c r="O92" s="45">
        <f t="shared" ref="O92:O116" si="30">J92/(1+J92)</f>
        <v>9.9009900990099011E-3</v>
      </c>
      <c r="P92" s="43"/>
      <c r="Q92" s="43"/>
      <c r="R92" s="43"/>
      <c r="S92" s="43"/>
      <c r="U92" s="45">
        <v>0.01</v>
      </c>
      <c r="V92" s="45">
        <f t="shared" ref="V92:V116" si="31">(  ((1-AF92*$V$90)/(1-AF92))^2  - 1 )/(  ((1-AF92*$V$90)/(1-AF92))^2  - $V$90 )</f>
        <v>9.9170038042367785E-3</v>
      </c>
      <c r="W92" s="45">
        <f t="shared" ref="W92:W116" si="32">1-EXP(-1*U92)</f>
        <v>9.9501662508318933E-3</v>
      </c>
      <c r="X92" s="45">
        <f t="shared" ref="X92:X116" si="33">(  ((1-AH92*$X$90)/(1-AH92))^2  - 1 )/(  ((1-AH92*$X$90)/(1-AH92))^2  - $X$90 )</f>
        <v>9.9304405739914017E-3</v>
      </c>
      <c r="Y92" s="45">
        <f t="shared" ref="Y92:Y116" si="34">(  ((1-AI92*$Y$90)/(1-AI92))^2  - 1 )/(  ((1-AI92*$Y$90)/(1-AI92))^2  - $Y$90 )</f>
        <v>9.9107667597158576E-3</v>
      </c>
      <c r="Z92" s="45">
        <f t="shared" ref="Z92:Z116" si="35">(  ((1-AJ92*$Z$90)/(1-AJ92))^2  - 1 )/(  ((1-AJ92*$Z$90)/(1-AJ92))^2  - $Z$90 )</f>
        <v>9.9009911873571763E-3</v>
      </c>
      <c r="AA92" s="43"/>
      <c r="AB92" s="43"/>
      <c r="AC92" s="43"/>
      <c r="AE92" s="45">
        <f t="shared" ref="AE92:AE116" si="36">U92/2</f>
        <v>5.0000000000000001E-3</v>
      </c>
      <c r="AF92" s="45">
        <f t="shared" si="22"/>
        <v>4.9791586388060541E-3</v>
      </c>
      <c r="AG92" s="45">
        <f t="shared" ref="AG92:AG116" si="37">1-EXP(-1*AE92)</f>
        <v>4.9875208073176802E-3</v>
      </c>
      <c r="AH92" s="45">
        <f t="shared" si="23"/>
        <v>4.9825490372153525E-3</v>
      </c>
      <c r="AI92" s="45">
        <f t="shared" si="24"/>
        <v>4.9775838658702894E-3</v>
      </c>
      <c r="AJ92" s="45">
        <f t="shared" si="25"/>
        <v>4.975103751660037E-3</v>
      </c>
      <c r="AK92" s="43"/>
    </row>
    <row r="93" spans="9:37" x14ac:dyDescent="0.25">
      <c r="J93" s="45">
        <v>0.02</v>
      </c>
      <c r="K93" s="45">
        <f t="shared" si="26"/>
        <v>1.9670821937899458E-2</v>
      </c>
      <c r="L93" s="45">
        <f t="shared" si="27"/>
        <v>1.9801326693244747E-2</v>
      </c>
      <c r="M93" s="45">
        <f t="shared" si="28"/>
        <v>1.9723632462503474E-2</v>
      </c>
      <c r="N93" s="45">
        <f t="shared" si="29"/>
        <v>1.9646339690459085E-2</v>
      </c>
      <c r="O93" s="45">
        <f t="shared" si="30"/>
        <v>1.9607843137254902E-2</v>
      </c>
      <c r="P93" s="43"/>
      <c r="Q93" s="43"/>
      <c r="R93" s="43"/>
      <c r="S93" s="43"/>
      <c r="U93" s="45">
        <v>0.02</v>
      </c>
      <c r="V93" s="45">
        <f t="shared" si="31"/>
        <v>1.9670604907090647E-2</v>
      </c>
      <c r="W93" s="45">
        <f t="shared" si="32"/>
        <v>1.9801326693244747E-2</v>
      </c>
      <c r="X93" s="45">
        <f t="shared" si="33"/>
        <v>1.9723502790959205E-2</v>
      </c>
      <c r="Y93" s="45">
        <f t="shared" si="34"/>
        <v>1.9646082375700126E-2</v>
      </c>
      <c r="Z93" s="45">
        <f t="shared" si="35"/>
        <v>1.9607418426597734E-2</v>
      </c>
      <c r="AA93" s="43"/>
      <c r="AB93" s="43"/>
      <c r="AC93" s="43"/>
      <c r="AE93" s="45">
        <f t="shared" si="36"/>
        <v>0.01</v>
      </c>
      <c r="AF93" s="45">
        <f t="shared" si="22"/>
        <v>9.9169210613369724E-3</v>
      </c>
      <c r="AG93" s="45">
        <f t="shared" si="37"/>
        <v>9.9501662508318933E-3</v>
      </c>
      <c r="AH93" s="45">
        <f t="shared" si="23"/>
        <v>9.9303912675305691E-3</v>
      </c>
      <c r="AI93" s="45">
        <f t="shared" si="24"/>
        <v>9.9106685377273601E-3</v>
      </c>
      <c r="AJ93" s="45">
        <f t="shared" si="25"/>
        <v>9.900826719575595E-3</v>
      </c>
      <c r="AK93" s="43"/>
    </row>
    <row r="94" spans="9:37" x14ac:dyDescent="0.25">
      <c r="J94" s="45">
        <v>0.03</v>
      </c>
      <c r="K94" s="45">
        <f t="shared" si="26"/>
        <v>2.9265318477570672E-2</v>
      </c>
      <c r="L94" s="45">
        <f t="shared" si="27"/>
        <v>2.9554466451491845E-2</v>
      </c>
      <c r="M94" s="45">
        <f t="shared" si="28"/>
        <v>2.9382180886777534E-2</v>
      </c>
      <c r="N94" s="45">
        <f t="shared" si="29"/>
        <v>2.9211209704404498E-2</v>
      </c>
      <c r="O94" s="45">
        <f t="shared" si="30"/>
        <v>2.9126213592233007E-2</v>
      </c>
      <c r="P94" s="43"/>
      <c r="Q94" s="43"/>
      <c r="R94" s="43"/>
      <c r="S94" s="43"/>
      <c r="U94" s="45">
        <v>0.03</v>
      </c>
      <c r="V94" s="45">
        <f t="shared" si="31"/>
        <v>2.9264597925487374E-2</v>
      </c>
      <c r="W94" s="45">
        <f t="shared" si="32"/>
        <v>2.9554466451491845E-2</v>
      </c>
      <c r="X94" s="45">
        <f t="shared" si="33"/>
        <v>2.9381749248043411E-2</v>
      </c>
      <c r="Y94" s="45">
        <f t="shared" si="34"/>
        <v>2.921035644185269E-2</v>
      </c>
      <c r="Z94" s="45">
        <f t="shared" si="35"/>
        <v>2.912496094003893E-2</v>
      </c>
      <c r="AA94" s="43"/>
      <c r="AB94" s="43"/>
      <c r="AC94" s="43"/>
      <c r="AE94" s="45">
        <f t="shared" si="36"/>
        <v>1.4999999999999999E-2</v>
      </c>
      <c r="AF94" s="45">
        <f t="shared" si="22"/>
        <v>1.4813712804286915E-2</v>
      </c>
      <c r="AG94" s="45">
        <f t="shared" si="37"/>
        <v>1.4888060396937353E-2</v>
      </c>
      <c r="AH94" s="45">
        <f t="shared" si="23"/>
        <v>1.4843817069157002E-2</v>
      </c>
      <c r="AI94" s="45">
        <f t="shared" si="24"/>
        <v>1.4799748308375214E-2</v>
      </c>
      <c r="AJ94" s="45">
        <f t="shared" si="25"/>
        <v>1.4777779150185322E-2</v>
      </c>
      <c r="AK94" s="43"/>
    </row>
    <row r="95" spans="9:37" x14ac:dyDescent="0.25">
      <c r="J95" s="45">
        <v>0.04</v>
      </c>
      <c r="K95" s="45">
        <f t="shared" si="26"/>
        <v>3.8704341629553128E-2</v>
      </c>
      <c r="L95" s="45">
        <f t="shared" si="27"/>
        <v>3.9210560847676823E-2</v>
      </c>
      <c r="M95" s="45">
        <f t="shared" si="28"/>
        <v>3.890868910588699E-2</v>
      </c>
      <c r="N95" s="45">
        <f t="shared" si="29"/>
        <v>3.860983984659621E-2</v>
      </c>
      <c r="O95" s="45">
        <f t="shared" si="30"/>
        <v>3.8461538461538464E-2</v>
      </c>
      <c r="P95" s="43"/>
      <c r="Q95" s="43"/>
      <c r="R95" s="43"/>
      <c r="S95" s="43"/>
      <c r="U95" s="45">
        <v>0.04</v>
      </c>
      <c r="V95" s="45">
        <f t="shared" si="31"/>
        <v>3.8702661259992797E-2</v>
      </c>
      <c r="W95" s="45">
        <f t="shared" si="32"/>
        <v>3.9210560847676823E-2</v>
      </c>
      <c r="X95" s="45">
        <f t="shared" si="33"/>
        <v>3.8907679921229246E-2</v>
      </c>
      <c r="Y95" s="45">
        <f t="shared" si="34"/>
        <v>3.8607852352812437E-2</v>
      </c>
      <c r="Z95" s="45">
        <f t="shared" si="35"/>
        <v>3.8459079048404031E-2</v>
      </c>
      <c r="AA95" s="43"/>
      <c r="AB95" s="43"/>
      <c r="AC95" s="43"/>
      <c r="AE95" s="45">
        <f t="shared" si="36"/>
        <v>0.02</v>
      </c>
      <c r="AF95" s="45">
        <f t="shared" si="22"/>
        <v>1.9669953847850752E-2</v>
      </c>
      <c r="AG95" s="45">
        <f t="shared" si="37"/>
        <v>1.9801326693244747E-2</v>
      </c>
      <c r="AH95" s="45">
        <f t="shared" si="23"/>
        <v>1.9723113785829617E-2</v>
      </c>
      <c r="AI95" s="45">
        <f t="shared" si="24"/>
        <v>1.9645310479471545E-2</v>
      </c>
      <c r="AJ95" s="45">
        <f t="shared" si="25"/>
        <v>1.9606561679721322E-2</v>
      </c>
      <c r="AK95" s="43"/>
    </row>
    <row r="96" spans="9:37" x14ac:dyDescent="0.25">
      <c r="J96" s="45">
        <v>0.05</v>
      </c>
      <c r="K96" s="45">
        <f t="shared" si="26"/>
        <v>4.7991590827151855E-2</v>
      </c>
      <c r="L96" s="45">
        <f t="shared" si="27"/>
        <v>4.8770575499285984E-2</v>
      </c>
      <c r="M96" s="45">
        <f t="shared" si="28"/>
        <v>4.8305678384989267E-2</v>
      </c>
      <c r="N96" s="45">
        <f t="shared" si="29"/>
        <v>4.7846508401685098E-2</v>
      </c>
      <c r="O96" s="45">
        <f t="shared" si="30"/>
        <v>4.7619047619047616E-2</v>
      </c>
      <c r="P96" s="43"/>
      <c r="Q96" s="43"/>
      <c r="R96" s="43"/>
      <c r="S96" s="43"/>
      <c r="U96" s="45">
        <v>0.05</v>
      </c>
      <c r="V96" s="45">
        <f t="shared" si="31"/>
        <v>4.7988361513544568E-2</v>
      </c>
      <c r="W96" s="45">
        <f t="shared" si="32"/>
        <v>4.8770575499285984E-2</v>
      </c>
      <c r="X96" s="45">
        <f t="shared" si="33"/>
        <v>4.8303734071271733E-2</v>
      </c>
      <c r="Y96" s="45">
        <f t="shared" si="34"/>
        <v>4.7842693315912434E-2</v>
      </c>
      <c r="Z96" s="45">
        <f t="shared" si="35"/>
        <v>4.7614219005402164E-2</v>
      </c>
      <c r="AA96" s="43"/>
      <c r="AB96" s="43"/>
      <c r="AC96" s="43"/>
      <c r="AE96" s="45">
        <f t="shared" si="36"/>
        <v>2.5000000000000001E-2</v>
      </c>
      <c r="AF96" s="45">
        <f t="shared" si="22"/>
        <v>2.4486058706059813E-2</v>
      </c>
      <c r="AG96" s="45">
        <f t="shared" si="37"/>
        <v>2.4690087971667385E-2</v>
      </c>
      <c r="AH96" s="45">
        <f t="shared" si="23"/>
        <v>2.4568565766179051E-2</v>
      </c>
      <c r="AI96" s="45">
        <f t="shared" si="24"/>
        <v>2.4447835484654436E-2</v>
      </c>
      <c r="AJ96" s="45">
        <f t="shared" si="25"/>
        <v>2.4387765522615939E-2</v>
      </c>
      <c r="AK96" s="43"/>
    </row>
    <row r="97" spans="10:39" x14ac:dyDescent="0.25">
      <c r="J97" s="45">
        <v>0.06</v>
      </c>
      <c r="K97" s="45">
        <f t="shared" si="26"/>
        <v>5.7130649079658737E-2</v>
      </c>
      <c r="L97" s="45">
        <f t="shared" si="27"/>
        <v>5.823546641575128E-2</v>
      </c>
      <c r="M97" s="45">
        <f t="shared" si="28"/>
        <v>5.7575606495975616E-2</v>
      </c>
      <c r="N97" s="45">
        <f t="shared" si="29"/>
        <v>5.6925348100059163E-2</v>
      </c>
      <c r="O97" s="45">
        <f t="shared" si="30"/>
        <v>5.6603773584905655E-2</v>
      </c>
      <c r="P97" s="43"/>
      <c r="Q97" s="43"/>
      <c r="R97" s="43"/>
      <c r="S97" s="43"/>
      <c r="U97" s="45">
        <v>0.06</v>
      </c>
      <c r="V97" s="45">
        <f t="shared" si="31"/>
        <v>5.7125157710056579E-2</v>
      </c>
      <c r="W97" s="45">
        <f t="shared" si="32"/>
        <v>5.823546641575128E-2</v>
      </c>
      <c r="X97" s="45">
        <f t="shared" si="33"/>
        <v>5.7572292080375113E-2</v>
      </c>
      <c r="Y97" s="45">
        <f t="shared" si="34"/>
        <v>5.6918868068913366E-2</v>
      </c>
      <c r="Z97" s="45">
        <f t="shared" si="35"/>
        <v>5.6595874690797673E-2</v>
      </c>
      <c r="AA97" s="43"/>
      <c r="AB97" s="43"/>
      <c r="AC97" s="43"/>
      <c r="AE97" s="45">
        <f t="shared" si="36"/>
        <v>0.03</v>
      </c>
      <c r="AF97" s="45">
        <f t="shared" si="22"/>
        <v>2.92624365153559E-2</v>
      </c>
      <c r="AG97" s="45">
        <f t="shared" si="37"/>
        <v>2.9554466451491845E-2</v>
      </c>
      <c r="AH97" s="45">
        <f t="shared" si="23"/>
        <v>2.9380454402489681E-2</v>
      </c>
      <c r="AI97" s="45">
        <f t="shared" si="24"/>
        <v>2.9207797010069703E-2</v>
      </c>
      <c r="AJ97" s="45">
        <f t="shared" si="25"/>
        <v>2.9121972655480541E-2</v>
      </c>
      <c r="AK97" s="43"/>
      <c r="AL97" s="43" t="s">
        <v>44</v>
      </c>
    </row>
    <row r="98" spans="10:39" x14ac:dyDescent="0.25">
      <c r="J98" s="45">
        <v>7.0000000000000007E-2</v>
      </c>
      <c r="K98" s="45">
        <f t="shared" si="26"/>
        <v>6.6124987516696404E-2</v>
      </c>
      <c r="L98" s="45">
        <f t="shared" si="27"/>
        <v>6.7606180094051727E-2</v>
      </c>
      <c r="M98" s="45">
        <f t="shared" si="28"/>
        <v>6.672086970495289E-2</v>
      </c>
      <c r="N98" s="45">
        <f t="shared" si="29"/>
        <v>6.5850352255653832E-2</v>
      </c>
      <c r="O98" s="45">
        <f t="shared" si="30"/>
        <v>6.5420560747663559E-2</v>
      </c>
      <c r="P98" s="43"/>
      <c r="Q98" s="43"/>
      <c r="R98" s="43"/>
      <c r="S98" s="43"/>
      <c r="U98" s="45">
        <v>7.0000000000000007E-2</v>
      </c>
      <c r="V98" s="45">
        <f t="shared" si="31"/>
        <v>6.611640532341316E-2</v>
      </c>
      <c r="W98" s="45">
        <f t="shared" si="32"/>
        <v>6.7606180094051727E-2</v>
      </c>
      <c r="X98" s="45">
        <f t="shared" si="33"/>
        <v>6.6715677222546454E-2</v>
      </c>
      <c r="Y98" s="45">
        <f t="shared" si="34"/>
        <v>6.5840236320103995E-2</v>
      </c>
      <c r="Z98" s="45">
        <f t="shared" si="35"/>
        <v>6.5408155059753101E-2</v>
      </c>
      <c r="AA98" s="43"/>
      <c r="AB98" s="43"/>
      <c r="AC98" s="43"/>
      <c r="AE98" s="45">
        <f t="shared" si="36"/>
        <v>3.5000000000000003E-2</v>
      </c>
      <c r="AF98" s="45">
        <f t="shared" si="22"/>
        <v>3.3999491121443369E-2</v>
      </c>
      <c r="AG98" s="45">
        <f t="shared" si="37"/>
        <v>3.4394583742433538E-2</v>
      </c>
      <c r="AH98" s="45">
        <f t="shared" si="23"/>
        <v>3.4159058168854152E-2</v>
      </c>
      <c r="AI98" s="45">
        <f t="shared" si="24"/>
        <v>3.3925662112362191E-2</v>
      </c>
      <c r="AJ98" s="45">
        <f t="shared" si="25"/>
        <v>3.3809755996778969E-2</v>
      </c>
      <c r="AK98" s="43"/>
      <c r="AL98" s="43" t="s">
        <v>49</v>
      </c>
    </row>
    <row r="99" spans="10:39" x14ac:dyDescent="0.25">
      <c r="J99" s="45">
        <v>0.08</v>
      </c>
      <c r="K99" s="45">
        <f t="shared" si="26"/>
        <v>7.4977969721364668E-2</v>
      </c>
      <c r="L99" s="45">
        <f t="shared" si="27"/>
        <v>7.6883653613364245E-2</v>
      </c>
      <c r="M99" s="45">
        <f t="shared" si="28"/>
        <v>7.574380468552433E-2</v>
      </c>
      <c r="N99" s="45">
        <f t="shared" si="29"/>
        <v>7.4625380595777127E-2</v>
      </c>
      <c r="O99" s="45">
        <f t="shared" si="30"/>
        <v>7.407407407407407E-2</v>
      </c>
      <c r="P99" s="43"/>
      <c r="Q99" s="43"/>
      <c r="R99" s="43"/>
      <c r="S99" s="43"/>
      <c r="U99" s="45">
        <v>0.08</v>
      </c>
      <c r="V99" s="45">
        <f t="shared" si="31"/>
        <v>7.4965360126721114E-2</v>
      </c>
      <c r="W99" s="45">
        <f t="shared" si="32"/>
        <v>7.6883653613364245E-2</v>
      </c>
      <c r="X99" s="45">
        <f t="shared" si="33"/>
        <v>7.5736157370405024E-2</v>
      </c>
      <c r="Y99" s="45">
        <f t="shared" si="34"/>
        <v>7.4610533926429121E-2</v>
      </c>
      <c r="Z99" s="45">
        <f t="shared" si="35"/>
        <v>7.4055806051719117E-2</v>
      </c>
      <c r="AA99" s="43"/>
      <c r="AB99" s="43"/>
      <c r="AC99" s="43"/>
      <c r="AE99" s="45">
        <f t="shared" si="36"/>
        <v>0.04</v>
      </c>
      <c r="AF99" s="45">
        <f t="shared" si="22"/>
        <v>3.869762116445799E-2</v>
      </c>
      <c r="AG99" s="45">
        <f t="shared" si="37"/>
        <v>3.9210560847676823E-2</v>
      </c>
      <c r="AH99" s="45">
        <f t="shared" si="23"/>
        <v>3.8904652658736279E-2</v>
      </c>
      <c r="AI99" s="45">
        <f t="shared" si="24"/>
        <v>3.8601891334191729E-2</v>
      </c>
      <c r="AJ99" s="45">
        <f t="shared" si="25"/>
        <v>3.8451679582312215E-2</v>
      </c>
      <c r="AK99" s="43"/>
    </row>
    <row r="100" spans="10:39" x14ac:dyDescent="0.25">
      <c r="J100" s="45">
        <v>0.09</v>
      </c>
      <c r="K100" s="45">
        <f t="shared" si="26"/>
        <v>8.369285586353778E-2</v>
      </c>
      <c r="L100" s="45">
        <f t="shared" si="27"/>
        <v>8.6068814728771814E-2</v>
      </c>
      <c r="M100" s="45">
        <f t="shared" si="28"/>
        <v>8.464669036108495E-2</v>
      </c>
      <c r="N100" s="45">
        <f t="shared" si="29"/>
        <v>8.3254164800821928E-2</v>
      </c>
      <c r="O100" s="45">
        <f t="shared" si="30"/>
        <v>8.2568807339449532E-2</v>
      </c>
      <c r="P100" s="43"/>
      <c r="Q100" s="43"/>
      <c r="R100" s="43"/>
      <c r="S100" s="43"/>
      <c r="U100" s="45">
        <v>0.09</v>
      </c>
      <c r="V100" s="45">
        <f t="shared" si="31"/>
        <v>8.3675181871102788E-2</v>
      </c>
      <c r="W100" s="45">
        <f t="shared" si="32"/>
        <v>8.6068814728771814E-2</v>
      </c>
      <c r="X100" s="45">
        <f t="shared" si="33"/>
        <v>8.4635946641077639E-2</v>
      </c>
      <c r="Y100" s="45">
        <f t="shared" si="34"/>
        <v>8.3233377824202676E-2</v>
      </c>
      <c r="Z100" s="45">
        <f t="shared" si="35"/>
        <v>8.2543024134992246E-2</v>
      </c>
      <c r="AA100" s="43"/>
      <c r="AB100" s="43"/>
      <c r="AC100" s="43"/>
      <c r="AE100" s="45">
        <f t="shared" si="36"/>
        <v>4.4999999999999998E-2</v>
      </c>
      <c r="AF100" s="45">
        <f t="shared" si="22"/>
        <v>4.3357220162491536E-2</v>
      </c>
      <c r="AG100" s="45">
        <f t="shared" si="37"/>
        <v>4.400251816690004E-2</v>
      </c>
      <c r="AH100" s="45">
        <f t="shared" si="23"/>
        <v>4.3617510621953251E-2</v>
      </c>
      <c r="AI100" s="45">
        <f t="shared" si="24"/>
        <v>4.323693881733616E-2</v>
      </c>
      <c r="AJ100" s="45">
        <f t="shared" si="25"/>
        <v>4.3048298736627667E-2</v>
      </c>
      <c r="AK100" s="43"/>
      <c r="AL100" s="43"/>
    </row>
    <row r="101" spans="10:39" x14ac:dyDescent="0.25">
      <c r="J101" s="45">
        <v>0.1</v>
      </c>
      <c r="K101" s="45">
        <f t="shared" si="26"/>
        <v>9.2272806643996841E-2</v>
      </c>
      <c r="L101" s="45">
        <f t="shared" si="27"/>
        <v>9.5162581964040482E-2</v>
      </c>
      <c r="M101" s="45">
        <f t="shared" si="28"/>
        <v>9.3431749679180928E-2</v>
      </c>
      <c r="N101" s="45">
        <f t="shared" si="29"/>
        <v>9.1740313770575926E-2</v>
      </c>
      <c r="O101" s="45">
        <f t="shared" si="30"/>
        <v>9.0909090909090912E-2</v>
      </c>
      <c r="P101" s="43"/>
      <c r="Q101" s="43"/>
      <c r="R101" s="43"/>
      <c r="S101" s="43"/>
      <c r="U101" s="45">
        <v>0.1</v>
      </c>
      <c r="V101" s="45">
        <f t="shared" si="31"/>
        <v>9.2248937802759404E-2</v>
      </c>
      <c r="W101" s="45">
        <f t="shared" si="32"/>
        <v>9.5162581964040482E-2</v>
      </c>
      <c r="X101" s="45">
        <f t="shared" si="33"/>
        <v>9.3417206983724549E-2</v>
      </c>
      <c r="Y101" s="45">
        <f t="shared" si="34"/>
        <v>9.1712270726121162E-2</v>
      </c>
      <c r="Z101" s="45">
        <f t="shared" si="35"/>
        <v>9.087459928258701E-2</v>
      </c>
      <c r="AA101" s="43"/>
      <c r="AB101" s="43"/>
      <c r="AC101" s="43"/>
      <c r="AE101" s="45">
        <f t="shared" si="36"/>
        <v>0.05</v>
      </c>
      <c r="AF101" s="45">
        <f t="shared" si="22"/>
        <v>4.7978676593507408E-2</v>
      </c>
      <c r="AG101" s="45">
        <f t="shared" si="37"/>
        <v>4.8770575499285984E-2</v>
      </c>
      <c r="AH101" s="45">
        <f t="shared" si="23"/>
        <v>4.8297902001085809E-2</v>
      </c>
      <c r="AI101" s="45">
        <f t="shared" si="24"/>
        <v>4.7831252413438559E-2</v>
      </c>
      <c r="AJ101" s="45">
        <f t="shared" si="25"/>
        <v>4.7600160240463221E-2</v>
      </c>
      <c r="AK101" s="43"/>
      <c r="AL101" s="43"/>
    </row>
    <row r="102" spans="10:39" x14ac:dyDescent="0.25">
      <c r="J102" s="45">
        <v>0.2</v>
      </c>
      <c r="K102" s="45">
        <f t="shared" si="26"/>
        <v>0.17128216003720059</v>
      </c>
      <c r="L102" s="45">
        <f t="shared" si="27"/>
        <v>0.18126924692201818</v>
      </c>
      <c r="M102" s="45">
        <f t="shared" si="28"/>
        <v>0.17525416268480548</v>
      </c>
      <c r="N102" s="45">
        <f t="shared" si="29"/>
        <v>0.16947237651328578</v>
      </c>
      <c r="O102" s="45">
        <f t="shared" si="30"/>
        <v>0.16666666666666669</v>
      </c>
      <c r="P102" s="43"/>
      <c r="Q102" s="43"/>
      <c r="R102" s="43"/>
      <c r="S102" s="43"/>
      <c r="U102" s="45">
        <v>0.2</v>
      </c>
      <c r="V102" s="45">
        <f t="shared" si="31"/>
        <v>0.17111785075052313</v>
      </c>
      <c r="W102" s="45">
        <f t="shared" si="32"/>
        <v>0.18126924692201818</v>
      </c>
      <c r="X102" s="45">
        <f t="shared" si="33"/>
        <v>0.17515196017973456</v>
      </c>
      <c r="Y102" s="45">
        <f t="shared" si="34"/>
        <v>0.16928119256444038</v>
      </c>
      <c r="Z102" s="45">
        <f t="shared" si="35"/>
        <v>0.16643562997593017</v>
      </c>
      <c r="AA102" s="43"/>
      <c r="AB102" s="43"/>
      <c r="AC102" s="43"/>
      <c r="AE102" s="45">
        <f t="shared" si="36"/>
        <v>0.1</v>
      </c>
      <c r="AF102" s="45">
        <f t="shared" si="22"/>
        <v>9.2177417526244115E-2</v>
      </c>
      <c r="AG102" s="45">
        <f t="shared" si="37"/>
        <v>9.5162581964040482E-2</v>
      </c>
      <c r="AH102" s="45">
        <f t="shared" si="23"/>
        <v>9.337360401413447E-2</v>
      </c>
      <c r="AI102" s="45">
        <f t="shared" si="24"/>
        <v>9.1628265063578629E-2</v>
      </c>
      <c r="AJ102" s="45">
        <f t="shared" si="25"/>
        <v>9.0771603998185096E-2</v>
      </c>
      <c r="AK102" s="43"/>
      <c r="AL102" s="43"/>
    </row>
    <row r="103" spans="10:39" x14ac:dyDescent="0.25">
      <c r="J103" s="45">
        <v>0.4</v>
      </c>
      <c r="K103" s="45">
        <f t="shared" si="26"/>
        <v>0.29939222750502043</v>
      </c>
      <c r="L103" s="45">
        <f t="shared" si="27"/>
        <v>0.32967995396436067</v>
      </c>
      <c r="M103" s="45">
        <f t="shared" si="28"/>
        <v>0.31133361819789496</v>
      </c>
      <c r="N103" s="45">
        <f t="shared" si="29"/>
        <v>0.29400236431026056</v>
      </c>
      <c r="O103" s="45">
        <f t="shared" si="30"/>
        <v>0.28571428571428575</v>
      </c>
      <c r="P103" s="43"/>
      <c r="Q103" s="43"/>
      <c r="R103" s="43"/>
      <c r="S103" s="43"/>
      <c r="U103" s="45">
        <v>0.4</v>
      </c>
      <c r="V103" s="45">
        <f t="shared" si="31"/>
        <v>0.29839216274941865</v>
      </c>
      <c r="W103" s="45">
        <f t="shared" si="32"/>
        <v>0.32967995396436067</v>
      </c>
      <c r="X103" s="45">
        <f t="shared" si="33"/>
        <v>0.31069171981210369</v>
      </c>
      <c r="Y103" s="45">
        <f t="shared" si="34"/>
        <v>0.29285609906610249</v>
      </c>
      <c r="Z103" s="45">
        <f t="shared" si="35"/>
        <v>0.28436203918069008</v>
      </c>
      <c r="AA103" s="43"/>
      <c r="AB103" s="43"/>
      <c r="AC103" s="43"/>
      <c r="AE103" s="45">
        <f t="shared" si="36"/>
        <v>0.2</v>
      </c>
      <c r="AF103" s="45">
        <f t="shared" si="22"/>
        <v>0.17062714322205152</v>
      </c>
      <c r="AG103" s="45">
        <f t="shared" si="37"/>
        <v>0.18126924692201818</v>
      </c>
      <c r="AH103" s="45">
        <f t="shared" si="23"/>
        <v>0.174846009661521</v>
      </c>
      <c r="AI103" s="45">
        <f t="shared" si="24"/>
        <v>0.16871078067135148</v>
      </c>
      <c r="AJ103" s="45">
        <f t="shared" si="25"/>
        <v>0.1657470750054986</v>
      </c>
      <c r="AK103" s="43"/>
      <c r="AL103" s="43"/>
    </row>
    <row r="104" spans="10:39" x14ac:dyDescent="0.25">
      <c r="J104" s="45">
        <v>0.6</v>
      </c>
      <c r="K104" s="45">
        <f t="shared" si="26"/>
        <v>0.39863735557337743</v>
      </c>
      <c r="L104" s="45">
        <f t="shared" si="27"/>
        <v>0.45118836390597361</v>
      </c>
      <c r="M104" s="45">
        <f t="shared" si="28"/>
        <v>0.41935263668528472</v>
      </c>
      <c r="N104" s="45">
        <f t="shared" si="29"/>
        <v>0.38930710620426873</v>
      </c>
      <c r="O104" s="45">
        <f t="shared" si="30"/>
        <v>0.37499999999999994</v>
      </c>
      <c r="P104" s="43"/>
      <c r="Q104" s="43"/>
      <c r="R104" s="43"/>
      <c r="S104" s="43"/>
      <c r="U104" s="45">
        <v>0.6</v>
      </c>
      <c r="V104" s="45">
        <f t="shared" si="31"/>
        <v>0.39599358900219656</v>
      </c>
      <c r="W104" s="45">
        <f t="shared" si="32"/>
        <v>0.45118836390597361</v>
      </c>
      <c r="X104" s="45">
        <f t="shared" si="33"/>
        <v>0.41761931503843747</v>
      </c>
      <c r="Y104" s="45">
        <f t="shared" si="34"/>
        <v>0.38630946579888031</v>
      </c>
      <c r="Z104" s="45">
        <f t="shared" si="35"/>
        <v>0.37152735016679939</v>
      </c>
      <c r="AA104" s="43"/>
      <c r="AB104" s="43"/>
      <c r="AC104" s="43"/>
      <c r="AE104" s="45">
        <f t="shared" si="36"/>
        <v>0.3</v>
      </c>
      <c r="AF104" s="45">
        <f t="shared" si="22"/>
        <v>0.23774887871818032</v>
      </c>
      <c r="AG104" s="45">
        <f t="shared" si="37"/>
        <v>0.25918177931828212</v>
      </c>
      <c r="AH104" s="45">
        <f t="shared" si="23"/>
        <v>0.24616699535335509</v>
      </c>
      <c r="AI104" s="45">
        <f t="shared" si="24"/>
        <v>0.23396011415299453</v>
      </c>
      <c r="AJ104" s="45">
        <f t="shared" si="25"/>
        <v>0.22814465605117629</v>
      </c>
      <c r="AK104" s="43"/>
      <c r="AL104" s="43"/>
    </row>
    <row r="105" spans="10:39" x14ac:dyDescent="0.25">
      <c r="J105" s="45">
        <v>0.8</v>
      </c>
      <c r="K105" s="45">
        <f t="shared" si="26"/>
        <v>0.47763347555571806</v>
      </c>
      <c r="L105" s="45">
        <f t="shared" si="27"/>
        <v>0.55067103588277844</v>
      </c>
      <c r="M105" s="45">
        <f t="shared" si="28"/>
        <v>0.50660913598868096</v>
      </c>
      <c r="N105" s="45">
        <f t="shared" si="29"/>
        <v>0.46454035067593724</v>
      </c>
      <c r="O105" s="45">
        <f t="shared" si="30"/>
        <v>0.44444444444444448</v>
      </c>
      <c r="P105" s="43"/>
      <c r="Q105" s="43"/>
      <c r="R105" s="43"/>
      <c r="S105" s="43"/>
      <c r="U105" s="45">
        <v>0.8</v>
      </c>
      <c r="V105" s="45">
        <f t="shared" si="31"/>
        <v>0.4726109868054017</v>
      </c>
      <c r="W105" s="45">
        <f t="shared" si="32"/>
        <v>0.55067103588277844</v>
      </c>
      <c r="X105" s="45">
        <f t="shared" si="33"/>
        <v>0.50327114573900267</v>
      </c>
      <c r="Y105" s="45">
        <f t="shared" si="34"/>
        <v>0.45888990670058372</v>
      </c>
      <c r="Z105" s="45">
        <f t="shared" si="35"/>
        <v>0.4379899891175752</v>
      </c>
      <c r="AA105" s="43"/>
      <c r="AB105" s="43"/>
      <c r="AC105" s="43"/>
      <c r="AE105" s="45">
        <f t="shared" si="36"/>
        <v>0.4</v>
      </c>
      <c r="AF105" s="45">
        <f t="shared" si="22"/>
        <v>0.2954396315674741</v>
      </c>
      <c r="AG105" s="45">
        <f t="shared" si="37"/>
        <v>0.32967995396436067</v>
      </c>
      <c r="AH105" s="45">
        <f t="shared" si="23"/>
        <v>0.30878039432651533</v>
      </c>
      <c r="AI105" s="45">
        <f t="shared" si="24"/>
        <v>0.28948343656216069</v>
      </c>
      <c r="AJ105" s="45">
        <f t="shared" si="25"/>
        <v>0.28040157329689724</v>
      </c>
      <c r="AK105" s="43"/>
      <c r="AL105" s="43"/>
    </row>
    <row r="106" spans="10:39" x14ac:dyDescent="0.25">
      <c r="J106" s="45">
        <v>1</v>
      </c>
      <c r="K106" s="45">
        <f t="shared" si="26"/>
        <v>0.54187936492385713</v>
      </c>
      <c r="L106" s="45">
        <f t="shared" si="27"/>
        <v>0.63212055882855767</v>
      </c>
      <c r="M106" s="45">
        <f t="shared" si="28"/>
        <v>0.57809431966215341</v>
      </c>
      <c r="N106" s="45">
        <f t="shared" si="29"/>
        <v>0.52539465837102428</v>
      </c>
      <c r="O106" s="45">
        <f t="shared" si="30"/>
        <v>0.5</v>
      </c>
      <c r="P106" s="43"/>
      <c r="Q106" s="43"/>
      <c r="R106" s="43"/>
      <c r="S106" s="43"/>
      <c r="U106" s="45">
        <v>1</v>
      </c>
      <c r="V106" s="45">
        <f t="shared" si="31"/>
        <v>0.53387060267490094</v>
      </c>
      <c r="W106" s="45">
        <f t="shared" si="32"/>
        <v>0.63212055882855767</v>
      </c>
      <c r="X106" s="45">
        <f t="shared" si="33"/>
        <v>0.57273039381885404</v>
      </c>
      <c r="Y106" s="45">
        <f t="shared" si="34"/>
        <v>0.51643465592251137</v>
      </c>
      <c r="Z106" s="45">
        <f t="shared" si="35"/>
        <v>0.48987824007520209</v>
      </c>
      <c r="AA106" s="43"/>
      <c r="AB106" s="43"/>
      <c r="AC106" s="43"/>
      <c r="AE106" s="45">
        <f t="shared" si="36"/>
        <v>0.5</v>
      </c>
      <c r="AF106" s="45">
        <f t="shared" si="22"/>
        <v>0.34521826850858206</v>
      </c>
      <c r="AG106" s="45">
        <f t="shared" si="37"/>
        <v>0.39346934028736658</v>
      </c>
      <c r="AH106" s="45">
        <f t="shared" si="23"/>
        <v>0.36388760174052298</v>
      </c>
      <c r="AI106" s="45">
        <f t="shared" si="24"/>
        <v>0.33694187967963862</v>
      </c>
      <c r="AJ106" s="45">
        <f t="shared" si="25"/>
        <v>0.32439652755304699</v>
      </c>
      <c r="AK106" s="43"/>
      <c r="AL106" s="43"/>
    </row>
    <row r="107" spans="10:39" x14ac:dyDescent="0.25">
      <c r="J107" s="45">
        <v>1.5</v>
      </c>
      <c r="K107" s="45">
        <f t="shared" si="26"/>
        <v>0.65940802417810629</v>
      </c>
      <c r="L107" s="45">
        <f t="shared" si="27"/>
        <v>0.77686983985157021</v>
      </c>
      <c r="M107" s="45">
        <f t="shared" si="28"/>
        <v>0.70868173739407514</v>
      </c>
      <c r="N107" s="45">
        <f t="shared" si="29"/>
        <v>0.63627026203021153</v>
      </c>
      <c r="O107" s="45">
        <f t="shared" si="30"/>
        <v>0.6</v>
      </c>
      <c r="P107" s="43"/>
      <c r="Q107" s="43"/>
      <c r="R107" s="43"/>
      <c r="S107" s="43"/>
      <c r="U107" s="45">
        <v>1.5</v>
      </c>
      <c r="V107" s="45">
        <f t="shared" si="31"/>
        <v>0.64209803545363975</v>
      </c>
      <c r="W107" s="45">
        <f t="shared" si="32"/>
        <v>0.77686983985157021</v>
      </c>
      <c r="X107" s="45">
        <f t="shared" si="33"/>
        <v>0.69707996548688655</v>
      </c>
      <c r="Y107" s="45">
        <f t="shared" si="34"/>
        <v>0.61704335802357368</v>
      </c>
      <c r="Z107" s="45">
        <f t="shared" si="35"/>
        <v>0.57869522825705899</v>
      </c>
      <c r="AA107" s="43"/>
      <c r="AB107" s="43"/>
      <c r="AC107" s="43"/>
      <c r="AE107" s="45">
        <f t="shared" si="36"/>
        <v>0.75</v>
      </c>
      <c r="AF107" s="45">
        <f t="shared" si="22"/>
        <v>0.44258111321931137</v>
      </c>
      <c r="AG107" s="45">
        <f t="shared" si="37"/>
        <v>0.52763344725898531</v>
      </c>
      <c r="AH107" s="45">
        <f t="shared" si="23"/>
        <v>0.47504653061978658</v>
      </c>
      <c r="AI107" s="45">
        <f t="shared" si="24"/>
        <v>0.42839556055604638</v>
      </c>
      <c r="AJ107" s="45">
        <f t="shared" si="25"/>
        <v>0.40715772773136422</v>
      </c>
      <c r="AK107" s="43"/>
      <c r="AL107" s="43"/>
      <c r="AM107" s="55">
        <f>M20/2</f>
        <v>1.1904761904761905</v>
      </c>
    </row>
    <row r="108" spans="10:39" x14ac:dyDescent="0.25">
      <c r="J108" s="45">
        <v>2</v>
      </c>
      <c r="K108" s="45">
        <f t="shared" si="26"/>
        <v>0.73842922025066338</v>
      </c>
      <c r="L108" s="45">
        <f t="shared" si="27"/>
        <v>0.8646647167633873</v>
      </c>
      <c r="M108" s="45">
        <f t="shared" si="28"/>
        <v>0.79452877543077338</v>
      </c>
      <c r="N108" s="45">
        <f t="shared" si="29"/>
        <v>0.71090942448009375</v>
      </c>
      <c r="O108" s="45">
        <f t="shared" si="30"/>
        <v>0.66666666666666663</v>
      </c>
      <c r="P108" s="43"/>
      <c r="Q108" s="43"/>
      <c r="R108" s="43"/>
      <c r="S108" s="43"/>
      <c r="U108" s="45">
        <v>2</v>
      </c>
      <c r="V108" s="45">
        <f t="shared" si="31"/>
        <v>0.71042338360867041</v>
      </c>
      <c r="W108" s="45">
        <f t="shared" si="32"/>
        <v>0.8646647167633873</v>
      </c>
      <c r="X108" s="45">
        <f t="shared" si="33"/>
        <v>0.77608083581362264</v>
      </c>
      <c r="Y108" s="45">
        <f t="shared" si="34"/>
        <v>0.6798334998144655</v>
      </c>
      <c r="Z108" s="45">
        <f t="shared" si="35"/>
        <v>0.63263846424001868</v>
      </c>
      <c r="AA108" s="43"/>
      <c r="AB108" s="43"/>
      <c r="AC108" s="43"/>
      <c r="AE108" s="45">
        <f t="shared" si="36"/>
        <v>1</v>
      </c>
      <c r="AF108" s="45">
        <f t="shared" si="22"/>
        <v>0.51156389304501659</v>
      </c>
      <c r="AG108" s="45">
        <f t="shared" si="37"/>
        <v>0.63212055882855767</v>
      </c>
      <c r="AH108" s="45">
        <f t="shared" si="23"/>
        <v>0.55715026185919658</v>
      </c>
      <c r="AI108" s="45">
        <f t="shared" si="24"/>
        <v>0.49186668118617499</v>
      </c>
      <c r="AJ108" s="45">
        <f t="shared" si="25"/>
        <v>0.46267099406154955</v>
      </c>
      <c r="AK108" s="43"/>
      <c r="AL108" s="43"/>
      <c r="AM108" s="45">
        <f>2/(1+$AF$90+$AF$89*(1+EXP(-1*AM107*$AF$89))/(1-EXP(-1*AM107*$AF$89)))</f>
        <v>0.55066934930764533</v>
      </c>
    </row>
    <row r="109" spans="10:39" x14ac:dyDescent="0.25">
      <c r="J109" s="45">
        <v>2.5</v>
      </c>
      <c r="K109" s="45">
        <f t="shared" si="26"/>
        <v>0.79455833139765497</v>
      </c>
      <c r="L109" s="45">
        <f t="shared" si="27"/>
        <v>0.91791500137610116</v>
      </c>
      <c r="M109" s="45">
        <f t="shared" si="28"/>
        <v>0.8530020318401409</v>
      </c>
      <c r="N109" s="45">
        <f t="shared" si="29"/>
        <v>0.76435137552872234</v>
      </c>
      <c r="O109" s="45">
        <f t="shared" si="30"/>
        <v>0.7142857142857143</v>
      </c>
      <c r="P109" s="43"/>
      <c r="Q109" s="43"/>
      <c r="R109" s="43"/>
      <c r="S109" s="43"/>
      <c r="U109" s="45">
        <v>2.5</v>
      </c>
      <c r="V109" s="45">
        <f t="shared" si="31"/>
        <v>0.75550174256972003</v>
      </c>
      <c r="W109" s="45">
        <f t="shared" si="32"/>
        <v>0.91791500137610116</v>
      </c>
      <c r="X109" s="45">
        <f t="shared" si="33"/>
        <v>0.82800502924562125</v>
      </c>
      <c r="Y109" s="45">
        <f t="shared" si="34"/>
        <v>0.72089487685034848</v>
      </c>
      <c r="Z109" s="45">
        <f t="shared" si="35"/>
        <v>0.66705988734696953</v>
      </c>
      <c r="AA109" s="43"/>
      <c r="AB109" s="43"/>
      <c r="AC109" s="43"/>
      <c r="AE109" s="45">
        <f t="shared" si="36"/>
        <v>1.25</v>
      </c>
      <c r="AF109" s="45">
        <f t="shared" si="22"/>
        <v>0.56102186700962753</v>
      </c>
      <c r="AG109" s="45">
        <f t="shared" si="37"/>
        <v>0.71349520313980985</v>
      </c>
      <c r="AH109" s="45">
        <f t="shared" si="23"/>
        <v>0.61830153115257924</v>
      </c>
      <c r="AI109" s="45">
        <f t="shared" si="24"/>
        <v>0.53649344119163522</v>
      </c>
      <c r="AJ109" s="45">
        <f t="shared" si="25"/>
        <v>0.50044251100957082</v>
      </c>
      <c r="AK109" s="43"/>
      <c r="AL109" s="43"/>
    </row>
    <row r="110" spans="10:39" x14ac:dyDescent="0.25">
      <c r="J110" s="45">
        <v>3</v>
      </c>
      <c r="K110" s="45">
        <f t="shared" si="26"/>
        <v>0.83599969504117522</v>
      </c>
      <c r="L110" s="45">
        <f t="shared" si="27"/>
        <v>0.95021293163213605</v>
      </c>
      <c r="M110" s="45">
        <f t="shared" si="28"/>
        <v>0.89379868323122957</v>
      </c>
      <c r="N110" s="45">
        <f t="shared" si="29"/>
        <v>0.8043280292627546</v>
      </c>
      <c r="O110" s="45">
        <f t="shared" si="30"/>
        <v>0.75</v>
      </c>
      <c r="P110" s="43"/>
      <c r="Q110" s="43"/>
      <c r="R110" s="43"/>
      <c r="S110" s="43"/>
      <c r="U110" s="45">
        <v>3</v>
      </c>
      <c r="V110" s="45">
        <f t="shared" si="31"/>
        <v>0.78615395487029405</v>
      </c>
      <c r="W110" s="45">
        <f t="shared" si="32"/>
        <v>0.95021293163213605</v>
      </c>
      <c r="X110" s="45">
        <f t="shared" si="33"/>
        <v>0.86302592585221372</v>
      </c>
      <c r="Y110" s="45">
        <f t="shared" si="34"/>
        <v>0.7485869670050006</v>
      </c>
      <c r="Z110" s="45">
        <f t="shared" si="35"/>
        <v>0.68972113653046585</v>
      </c>
      <c r="AA110" s="43"/>
      <c r="AB110" s="43"/>
      <c r="AC110" s="43"/>
      <c r="AE110" s="45">
        <f t="shared" si="36"/>
        <v>1.5</v>
      </c>
      <c r="AF110" s="45">
        <f t="shared" si="22"/>
        <v>0.59678345570779745</v>
      </c>
      <c r="AG110" s="45">
        <f t="shared" si="37"/>
        <v>0.77686983985157021</v>
      </c>
      <c r="AH110" s="45">
        <f t="shared" si="23"/>
        <v>0.66413095350954743</v>
      </c>
      <c r="AI110" s="45">
        <f t="shared" si="24"/>
        <v>0.56815813882626853</v>
      </c>
      <c r="AJ110" s="45">
        <f t="shared" si="25"/>
        <v>0.5263926297430821</v>
      </c>
      <c r="AK110" s="43"/>
      <c r="AL110" s="43"/>
      <c r="AM110" s="43"/>
    </row>
    <row r="111" spans="10:39" x14ac:dyDescent="0.25">
      <c r="J111" s="45">
        <v>3.5</v>
      </c>
      <c r="K111" s="45">
        <f t="shared" si="26"/>
        <v>0.8674787374586983</v>
      </c>
      <c r="L111" s="45">
        <f t="shared" si="27"/>
        <v>0.96980261657768152</v>
      </c>
      <c r="M111" s="45">
        <f t="shared" si="28"/>
        <v>0.92274183970285717</v>
      </c>
      <c r="N111" s="45">
        <f t="shared" si="29"/>
        <v>0.83522178878034348</v>
      </c>
      <c r="O111" s="45">
        <f t="shared" si="30"/>
        <v>0.77777777777777779</v>
      </c>
      <c r="P111" s="43"/>
      <c r="Q111" s="43"/>
      <c r="R111" s="43"/>
      <c r="S111" s="43"/>
      <c r="U111" s="45">
        <v>3.5</v>
      </c>
      <c r="V111" s="45">
        <f t="shared" si="31"/>
        <v>0.80745118775907487</v>
      </c>
      <c r="W111" s="45">
        <f t="shared" si="32"/>
        <v>0.96980261657768152</v>
      </c>
      <c r="X111" s="45">
        <f t="shared" si="33"/>
        <v>0.88714764617266106</v>
      </c>
      <c r="Y111" s="45">
        <f t="shared" si="34"/>
        <v>0.76766079145259203</v>
      </c>
      <c r="Z111" s="45">
        <f t="shared" si="35"/>
        <v>0.7049484074035578</v>
      </c>
      <c r="AA111" s="43"/>
      <c r="AB111" s="43"/>
      <c r="AC111" s="43"/>
      <c r="AE111" s="45">
        <f t="shared" si="36"/>
        <v>1.75</v>
      </c>
      <c r="AF111" s="45">
        <f t="shared" si="22"/>
        <v>0.62280053610296526</v>
      </c>
      <c r="AG111" s="45">
        <f t="shared" si="37"/>
        <v>0.82622605654955483</v>
      </c>
      <c r="AH111" s="45">
        <f t="shared" si="23"/>
        <v>0.69863757668484827</v>
      </c>
      <c r="AI111" s="45">
        <f t="shared" si="24"/>
        <v>0.59077133603404042</v>
      </c>
      <c r="AJ111" s="45">
        <f t="shared" si="25"/>
        <v>0.54433998273089157</v>
      </c>
      <c r="AK111" s="43"/>
      <c r="AL111" s="43"/>
      <c r="AM111" s="43"/>
    </row>
    <row r="112" spans="10:39" x14ac:dyDescent="0.25">
      <c r="J112" s="45">
        <v>4</v>
      </c>
      <c r="K112" s="45">
        <f t="shared" si="26"/>
        <v>0.89191031694344591</v>
      </c>
      <c r="L112" s="45">
        <f t="shared" si="27"/>
        <v>0.98168436111126578</v>
      </c>
      <c r="M112" s="45">
        <f t="shared" si="28"/>
        <v>0.94351971778484567</v>
      </c>
      <c r="N112" s="45">
        <f t="shared" si="29"/>
        <v>0.85970237963528473</v>
      </c>
      <c r="O112" s="45">
        <f t="shared" si="30"/>
        <v>0.8</v>
      </c>
      <c r="P112" s="43"/>
      <c r="Q112" s="43"/>
      <c r="R112" s="43"/>
      <c r="S112" s="43"/>
      <c r="U112" s="45">
        <v>4</v>
      </c>
      <c r="V112" s="45">
        <f t="shared" si="31"/>
        <v>0.82248472163625186</v>
      </c>
      <c r="W112" s="45">
        <f t="shared" si="32"/>
        <v>0.98168436111126578</v>
      </c>
      <c r="X112" s="45">
        <f t="shared" si="33"/>
        <v>0.90406015491372094</v>
      </c>
      <c r="Y112" s="45">
        <f t="shared" si="34"/>
        <v>0.78099420712934287</v>
      </c>
      <c r="Z112" s="45">
        <f t="shared" si="35"/>
        <v>0.71532142762438722</v>
      </c>
      <c r="AA112" s="43"/>
      <c r="AB112" s="43"/>
      <c r="AC112" s="43"/>
      <c r="AE112" s="45">
        <f t="shared" si="36"/>
        <v>2</v>
      </c>
      <c r="AF112" s="45">
        <f t="shared" si="22"/>
        <v>0.64181284277675066</v>
      </c>
      <c r="AG112" s="45">
        <f t="shared" si="37"/>
        <v>0.8646647167633873</v>
      </c>
      <c r="AH112" s="45">
        <f t="shared" si="23"/>
        <v>0.72470991431296916</v>
      </c>
      <c r="AI112" s="45">
        <f t="shared" si="24"/>
        <v>0.60699508018045079</v>
      </c>
      <c r="AJ112" s="45">
        <f t="shared" si="25"/>
        <v>0.5568096679436696</v>
      </c>
      <c r="AK112" s="43"/>
      <c r="AL112" s="43"/>
      <c r="AM112" s="43"/>
    </row>
    <row r="113" spans="9:39" x14ac:dyDescent="0.25">
      <c r="J113" s="45">
        <v>4.5</v>
      </c>
      <c r="K113" s="45">
        <f t="shared" si="26"/>
        <v>0.91119067129167419</v>
      </c>
      <c r="L113" s="45">
        <f t="shared" si="27"/>
        <v>0.98889100346175773</v>
      </c>
      <c r="M113" s="45">
        <f t="shared" si="28"/>
        <v>0.95856276819208341</v>
      </c>
      <c r="N113" s="45">
        <f t="shared" si="29"/>
        <v>0.87948925941662337</v>
      </c>
      <c r="O113" s="45">
        <f t="shared" si="30"/>
        <v>0.81818181818181823</v>
      </c>
      <c r="P113" s="43"/>
      <c r="Q113" s="43"/>
      <c r="R113" s="43"/>
      <c r="S113" s="43"/>
      <c r="U113" s="45">
        <v>4.5</v>
      </c>
      <c r="V113" s="45">
        <f t="shared" si="31"/>
        <v>0.83322269439776675</v>
      </c>
      <c r="W113" s="45">
        <f t="shared" si="32"/>
        <v>0.98889100346175773</v>
      </c>
      <c r="X113" s="45">
        <f t="shared" si="33"/>
        <v>0.91610053706103123</v>
      </c>
      <c r="Y113" s="45">
        <f t="shared" si="34"/>
        <v>0.79041340753108336</v>
      </c>
      <c r="Z113" s="45">
        <f t="shared" si="35"/>
        <v>0.72245386163162406</v>
      </c>
      <c r="AA113" s="43"/>
      <c r="AB113" s="43"/>
      <c r="AC113" s="43"/>
      <c r="AE113" s="45">
        <f t="shared" si="36"/>
        <v>2.25</v>
      </c>
      <c r="AF113" s="45">
        <f t="shared" si="22"/>
        <v>0.65575159418072781</v>
      </c>
      <c r="AG113" s="45">
        <f t="shared" si="37"/>
        <v>0.89460077543813565</v>
      </c>
      <c r="AH113" s="45">
        <f t="shared" si="23"/>
        <v>0.7444616395441912</v>
      </c>
      <c r="AI113" s="45">
        <f t="shared" si="24"/>
        <v>0.61867328133290977</v>
      </c>
      <c r="AJ113" s="45">
        <f t="shared" si="25"/>
        <v>0.56550117409158451</v>
      </c>
      <c r="AK113" s="43"/>
      <c r="AL113" s="43"/>
      <c r="AM113" s="43"/>
    </row>
    <row r="114" spans="9:39" x14ac:dyDescent="0.25">
      <c r="J114" s="45">
        <v>5</v>
      </c>
      <c r="K114" s="45">
        <f t="shared" si="26"/>
        <v>0.92660685011343791</v>
      </c>
      <c r="L114" s="45">
        <f t="shared" si="27"/>
        <v>0.99326205300091452</v>
      </c>
      <c r="M114" s="45">
        <f t="shared" si="28"/>
        <v>0.96952077038380102</v>
      </c>
      <c r="N114" s="45">
        <f t="shared" si="29"/>
        <v>0.89574003306872807</v>
      </c>
      <c r="O114" s="45">
        <f t="shared" si="30"/>
        <v>0.83333333333333337</v>
      </c>
      <c r="P114" s="43"/>
      <c r="Q114" s="43"/>
      <c r="R114" s="43"/>
      <c r="S114" s="43"/>
      <c r="U114" s="45">
        <v>5</v>
      </c>
      <c r="V114" s="45">
        <f t="shared" si="31"/>
        <v>0.84096065205828474</v>
      </c>
      <c r="W114" s="45">
        <f t="shared" si="32"/>
        <v>0.99326205300091452</v>
      </c>
      <c r="X114" s="45">
        <f t="shared" si="33"/>
        <v>0.92478545057468253</v>
      </c>
      <c r="Y114" s="45">
        <f t="shared" si="34"/>
        <v>0.79711790863750054</v>
      </c>
      <c r="Z114" s="45">
        <f t="shared" si="35"/>
        <v>0.72738946540793414</v>
      </c>
      <c r="AA114" s="43"/>
      <c r="AB114" s="43"/>
      <c r="AC114" s="43"/>
      <c r="AE114" s="45">
        <f t="shared" si="36"/>
        <v>2.5</v>
      </c>
      <c r="AF114" s="45">
        <f t="shared" si="22"/>
        <v>0.66599509193803008</v>
      </c>
      <c r="AG114" s="45">
        <f t="shared" si="37"/>
        <v>0.91791500137610116</v>
      </c>
      <c r="AH114" s="45">
        <f t="shared" si="23"/>
        <v>0.75945500675724076</v>
      </c>
      <c r="AI114" s="45">
        <f t="shared" si="24"/>
        <v>0.62709952114676137</v>
      </c>
      <c r="AJ114" s="45">
        <f t="shared" si="25"/>
        <v>0.57157271764539075</v>
      </c>
      <c r="AK114" s="43"/>
      <c r="AL114" s="43"/>
      <c r="AM114" s="43"/>
    </row>
    <row r="115" spans="9:39" x14ac:dyDescent="0.25">
      <c r="J115" s="45">
        <v>5.5</v>
      </c>
      <c r="K115" s="45">
        <f t="shared" si="26"/>
        <v>0.93906313907734973</v>
      </c>
      <c r="L115" s="45">
        <f t="shared" si="27"/>
        <v>0.99591322856153597</v>
      </c>
      <c r="M115" s="45">
        <f t="shared" si="28"/>
        <v>0.97753872233356942</v>
      </c>
      <c r="N115" s="45">
        <f t="shared" si="29"/>
        <v>0.9092627334660065</v>
      </c>
      <c r="O115" s="45">
        <f t="shared" si="30"/>
        <v>0.84615384615384615</v>
      </c>
      <c r="P115" s="43"/>
      <c r="Q115" s="43"/>
      <c r="R115" s="43"/>
      <c r="S115" s="43"/>
      <c r="U115" s="45">
        <v>5.5</v>
      </c>
      <c r="V115" s="45">
        <f t="shared" si="31"/>
        <v>0.84657394927441554</v>
      </c>
      <c r="W115" s="45">
        <f t="shared" si="32"/>
        <v>0.99591322856153597</v>
      </c>
      <c r="X115" s="45">
        <f t="shared" si="33"/>
        <v>0.93112016502141892</v>
      </c>
      <c r="Y115" s="45">
        <f t="shared" si="34"/>
        <v>0.80191618698018308</v>
      </c>
      <c r="Z115" s="45">
        <f t="shared" si="35"/>
        <v>0.73082002029608661</v>
      </c>
      <c r="AA115" s="43"/>
      <c r="AB115" s="43"/>
      <c r="AC115" s="43"/>
      <c r="AE115" s="45">
        <f t="shared" si="36"/>
        <v>2.75</v>
      </c>
      <c r="AF115" s="45">
        <f t="shared" si="22"/>
        <v>0.67353616774852032</v>
      </c>
      <c r="AG115" s="45">
        <f t="shared" si="37"/>
        <v>0.93607213879329243</v>
      </c>
      <c r="AH115" s="45">
        <f t="shared" si="23"/>
        <v>0.770853642380943</v>
      </c>
      <c r="AI115" s="45">
        <f t="shared" si="24"/>
        <v>0.63318979440345935</v>
      </c>
      <c r="AJ115" s="45">
        <f t="shared" si="25"/>
        <v>0.57582064165296887</v>
      </c>
      <c r="AK115" s="43"/>
      <c r="AL115" s="43"/>
      <c r="AM115" s="43"/>
    </row>
    <row r="116" spans="9:39" x14ac:dyDescent="0.25">
      <c r="J116" s="45">
        <v>6</v>
      </c>
      <c r="K116" s="45">
        <f t="shared" si="26"/>
        <v>0.94921331282031984</v>
      </c>
      <c r="L116" s="45">
        <f t="shared" si="27"/>
        <v>0.99752124782333362</v>
      </c>
      <c r="M116" s="45">
        <f t="shared" si="28"/>
        <v>0.98342460594497894</v>
      </c>
      <c r="N116" s="45">
        <f t="shared" si="29"/>
        <v>0.92063860283798893</v>
      </c>
      <c r="O116" s="45">
        <f t="shared" si="30"/>
        <v>0.8571428571428571</v>
      </c>
      <c r="P116" s="43"/>
      <c r="Q116" s="43"/>
      <c r="R116" s="43"/>
      <c r="S116" s="43"/>
      <c r="U116" s="45">
        <v>6</v>
      </c>
      <c r="V116" s="45">
        <f t="shared" si="31"/>
        <v>0.85066634767067684</v>
      </c>
      <c r="W116" s="45">
        <f t="shared" si="32"/>
        <v>0.99752124782333362</v>
      </c>
      <c r="X116" s="45">
        <f t="shared" si="33"/>
        <v>0.93578395279058779</v>
      </c>
      <c r="Y116" s="45">
        <f t="shared" si="34"/>
        <v>0.80536378749836224</v>
      </c>
      <c r="Z116" s="45">
        <f t="shared" si="35"/>
        <v>0.73321181267090607</v>
      </c>
      <c r="AA116" s="43"/>
      <c r="AB116" s="43"/>
      <c r="AC116" s="43"/>
      <c r="AE116" s="45">
        <f t="shared" si="36"/>
        <v>3</v>
      </c>
      <c r="AF116" s="45">
        <f t="shared" si="22"/>
        <v>0.67909493085437256</v>
      </c>
      <c r="AG116" s="45">
        <f t="shared" si="37"/>
        <v>0.95021293163213605</v>
      </c>
      <c r="AH116" s="45">
        <f t="shared" si="23"/>
        <v>0.77952940964753192</v>
      </c>
      <c r="AI116" s="45">
        <f t="shared" si="24"/>
        <v>0.63759715063066547</v>
      </c>
      <c r="AJ116" s="45">
        <f t="shared" si="25"/>
        <v>0.57879590560111638</v>
      </c>
      <c r="AK116" s="43"/>
      <c r="AL116" s="43"/>
      <c r="AM116" s="43"/>
    </row>
    <row r="117" spans="9:39" x14ac:dyDescent="0.25"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AL117" s="43"/>
      <c r="AM117" s="43"/>
    </row>
    <row r="118" spans="9:39" x14ac:dyDescent="0.25">
      <c r="I118" s="25">
        <v>5</v>
      </c>
      <c r="J118" s="52" t="s">
        <v>29</v>
      </c>
      <c r="K118" s="43"/>
      <c r="L118" s="43"/>
      <c r="M118" s="43"/>
      <c r="N118" s="43"/>
      <c r="O118" s="43"/>
      <c r="P118" s="43"/>
      <c r="Q118" s="52" t="s">
        <v>48</v>
      </c>
      <c r="R118" s="43"/>
      <c r="S118" s="43"/>
      <c r="T118" s="25">
        <v>6</v>
      </c>
      <c r="U118" s="52" t="s">
        <v>65</v>
      </c>
      <c r="V118" s="43"/>
      <c r="W118" s="43"/>
      <c r="X118" s="43"/>
      <c r="Y118" s="43"/>
      <c r="Z118" s="43"/>
      <c r="AA118" s="43"/>
      <c r="AB118" s="52" t="s">
        <v>48</v>
      </c>
      <c r="AC118" s="43"/>
      <c r="AD118" s="25">
        <v>7</v>
      </c>
      <c r="AE118" s="52" t="s">
        <v>66</v>
      </c>
      <c r="AF118" s="43"/>
      <c r="AG118" s="43"/>
      <c r="AH118" s="43"/>
      <c r="AI118" s="43"/>
      <c r="AJ118" s="43"/>
      <c r="AK118" s="43"/>
      <c r="AL118" s="43"/>
      <c r="AM118" s="43"/>
    </row>
    <row r="119" spans="9:39" x14ac:dyDescent="0.25">
      <c r="J119" s="43"/>
      <c r="K119" s="43"/>
      <c r="L119" s="43"/>
      <c r="M119" s="43"/>
      <c r="N119" s="43"/>
      <c r="O119" s="43"/>
      <c r="P119" s="43"/>
      <c r="Q119" s="52"/>
      <c r="R119" s="43"/>
      <c r="S119" s="43"/>
      <c r="U119" s="43"/>
      <c r="V119" s="43"/>
      <c r="W119" s="43"/>
      <c r="X119" s="43"/>
      <c r="Y119" s="43"/>
      <c r="Z119" s="43"/>
      <c r="AA119" s="43"/>
      <c r="AB119" s="52"/>
      <c r="AC119" s="43"/>
      <c r="AE119" s="43"/>
      <c r="AF119" s="43"/>
      <c r="AG119" s="43"/>
      <c r="AH119" s="43"/>
      <c r="AI119" s="43"/>
      <c r="AJ119" s="43"/>
      <c r="AK119" s="43"/>
      <c r="AL119" s="43"/>
      <c r="AM119" s="43"/>
    </row>
    <row r="120" spans="9:39" x14ac:dyDescent="0.25">
      <c r="J120" s="45"/>
      <c r="K120" s="45">
        <f>K28</f>
        <v>0.67307692307692313</v>
      </c>
      <c r="L120" s="45">
        <f t="shared" ref="L120:O120" si="38">L28</f>
        <v>0</v>
      </c>
      <c r="M120" s="45">
        <f t="shared" si="38"/>
        <v>0.4</v>
      </c>
      <c r="N120" s="45">
        <f t="shared" si="38"/>
        <v>0.8</v>
      </c>
      <c r="O120" s="45">
        <f t="shared" si="38"/>
        <v>1</v>
      </c>
      <c r="P120" s="43"/>
      <c r="Q120" s="43" t="s">
        <v>44</v>
      </c>
      <c r="R120" s="55">
        <f>M20</f>
        <v>2.3809523809523809</v>
      </c>
      <c r="S120" s="43"/>
      <c r="U120" s="45"/>
      <c r="V120" s="45">
        <f>K28</f>
        <v>0.67307692307692313</v>
      </c>
      <c r="W120" s="45">
        <f t="shared" ref="W120:Z120" si="39">L28</f>
        <v>0</v>
      </c>
      <c r="X120" s="45">
        <f t="shared" si="39"/>
        <v>0.4</v>
      </c>
      <c r="Y120" s="45">
        <f t="shared" si="39"/>
        <v>0.8</v>
      </c>
      <c r="Z120" s="45">
        <f t="shared" si="39"/>
        <v>1</v>
      </c>
      <c r="AA120" s="43"/>
      <c r="AB120" s="43" t="s">
        <v>44</v>
      </c>
      <c r="AC120" s="55">
        <f>M20</f>
        <v>2.3809523809523809</v>
      </c>
      <c r="AE120" s="45"/>
      <c r="AF120" s="45">
        <f>K28</f>
        <v>0.67307692307692313</v>
      </c>
      <c r="AG120" s="45">
        <f t="shared" ref="AG120:AJ120" si="40">L28</f>
        <v>0</v>
      </c>
      <c r="AH120" s="45">
        <f t="shared" si="40"/>
        <v>0.4</v>
      </c>
      <c r="AI120" s="45">
        <f t="shared" si="40"/>
        <v>0.8</v>
      </c>
      <c r="AJ120" s="45">
        <f t="shared" si="40"/>
        <v>1</v>
      </c>
      <c r="AK120" s="43"/>
      <c r="AL120" s="43"/>
      <c r="AM120" s="43"/>
    </row>
    <row r="121" spans="9:39" x14ac:dyDescent="0.25">
      <c r="J121" s="45">
        <v>1E-4</v>
      </c>
      <c r="K121" s="45">
        <f>1-EXP((1/$K$120)*J121^0.22*(EXP(-1*$K$120*J121^0.78)-1))</f>
        <v>9.9969478009942492E-5</v>
      </c>
      <c r="L121" s="45">
        <f>1-EXP(-1*J121)</f>
        <v>9.999500016666385E-5</v>
      </c>
      <c r="M121" s="45">
        <f>1-EXP((1/$M$120)*J121^0.22*(EXP(-1*$M$120*J121^0.78)-1))</f>
        <v>9.9979831666319186E-5</v>
      </c>
      <c r="N121" s="45">
        <f>1-EXP((1/$N$120)*J121^0.22*(EXP(-1*$N$120*J121^0.78)-1))</f>
        <v>9.9964666233853805E-5</v>
      </c>
      <c r="O121" s="45">
        <f>1-EXP((1/$O$120)*J121^0.22*(EXP(-1*$O$120*J121^0.78)-1))</f>
        <v>9.9957084667812168E-5</v>
      </c>
      <c r="P121" s="43"/>
      <c r="Q121" s="43" t="s">
        <v>49</v>
      </c>
      <c r="R121" s="45">
        <f>1-EXP((1/$K$120)*R120^0.22*(EXP(-1*$K$120*R120^0.78)-1))</f>
        <v>0.73280145138793584</v>
      </c>
      <c r="S121" s="43"/>
      <c r="U121" s="45">
        <v>1E-4</v>
      </c>
      <c r="V121" s="45">
        <f>1-EXP((-1/$V$120)*(1-EXP(-1*$V$120*U121)))</f>
        <v>9.9991635194029982E-5</v>
      </c>
      <c r="W121" s="45">
        <f>1-EXP(-1*U121)</f>
        <v>9.999500016666385E-5</v>
      </c>
      <c r="X121" s="45">
        <f>1-EXP((-1/$X$120)*(1-EXP(-1*$X$120*U121)))</f>
        <v>9.9993000393205911E-5</v>
      </c>
      <c r="Y121" s="45">
        <f>1-EXP((-1/$Y$120)*(1-EXP(-1*$Y$120*U121)))</f>
        <v>9.9991000673260721E-5</v>
      </c>
      <c r="Z121" s="45">
        <f>1-EXP((-1/$Z$120)*(1-EXP(-1*$Z$120*U121)))</f>
        <v>9.9990000833272141E-5</v>
      </c>
      <c r="AA121" s="43"/>
      <c r="AB121" s="43" t="s">
        <v>49</v>
      </c>
      <c r="AC121" s="45">
        <f>1-EXP((-1/$V$120)*(1-EXP(-1*$V$120*AC120)))</f>
        <v>0.69471877837154483</v>
      </c>
      <c r="AE121" s="45">
        <v>1E-4</v>
      </c>
      <c r="AF121" s="45">
        <f>(1/$AF$120)*(1-EXP(-1*$AF$120*(1-EXP(-1*AE121))))</f>
        <v>9.9991635194118792E-5</v>
      </c>
      <c r="AG121" s="45">
        <f>1-EXP(-1*AE121)</f>
        <v>9.999500016666385E-5</v>
      </c>
      <c r="AH121" s="45">
        <f>(1/$AH$120)*(1-EXP(-1*$AH$120*(1-EXP(-1*AE121))))</f>
        <v>9.9993000393372444E-5</v>
      </c>
      <c r="AI121" s="45">
        <f>(1/$AI$120)*(1-EXP(-1*$AI$120*(1-EXP(-1*AE121))))</f>
        <v>9.9991000673260721E-5</v>
      </c>
      <c r="AJ121" s="45">
        <f>(1/$AJ$120)*(1-EXP(-1*$AJ$120*(1-EXP(-1*AE121))))</f>
        <v>9.9990000833272141E-5</v>
      </c>
      <c r="AK121" s="43"/>
      <c r="AL121" s="43"/>
      <c r="AM121" s="43"/>
    </row>
    <row r="122" spans="9:39" x14ac:dyDescent="0.25">
      <c r="J122" s="45">
        <v>0.01</v>
      </c>
      <c r="K122" s="45">
        <f t="shared" ref="K122:K146" si="41">1-EXP((1/$K$120)*J122^0.22*(EXP(-1*$K$120*J122^0.78)-1))</f>
        <v>9.8589583952884974E-3</v>
      </c>
      <c r="L122" s="45">
        <f t="shared" ref="L122:L146" si="42">1-EXP(-1*J122)</f>
        <v>9.9501662508318933E-3</v>
      </c>
      <c r="M122" s="45">
        <f t="shared" ref="M122:M146" si="43">1-EXP((1/$M$120)*J122^0.22*(EXP(-1*$M$120*J122^0.78)-1))</f>
        <v>9.8958280105019281E-3</v>
      </c>
      <c r="N122" s="45">
        <f t="shared" ref="N122:N146" si="44">1-EXP((1/$N$120)*J122^0.22*(EXP(-1*$N$120*J122^0.78)-1))</f>
        <v>9.8418840878388147E-3</v>
      </c>
      <c r="O122" s="45">
        <f t="shared" ref="O122:O146" si="45">1-EXP((1/$O$120)*J122^0.22*(EXP(-1*$O$120*J122^0.78)-1))</f>
        <v>9.8150589939471899E-3</v>
      </c>
      <c r="P122" s="43"/>
      <c r="Q122" s="43"/>
      <c r="R122" s="43"/>
      <c r="S122" s="43"/>
      <c r="U122" s="45">
        <v>0.01</v>
      </c>
      <c r="V122" s="45">
        <f t="shared" ref="V122:V146" si="46">1-EXP((-1/$V$120)*(1-EXP(-1*$V$120*U122)))</f>
        <v>9.9169213364022069E-3</v>
      </c>
      <c r="W122" s="45">
        <f t="shared" ref="W122:W146" si="47">1-EXP(-1*U122)</f>
        <v>9.9501662508318933E-3</v>
      </c>
      <c r="X122" s="45">
        <f t="shared" ref="X122:X146" si="48">1-EXP((-1/$X$120)*(1-EXP(-1*$X$120*U122)))</f>
        <v>9.9303914316214437E-3</v>
      </c>
      <c r="Y122" s="45">
        <f t="shared" ref="Y122:Y146" si="49">1-EXP((-1/$Y$120)*(1-EXP(-1*$Y$120*U122)))</f>
        <v>9.9106688640842044E-3</v>
      </c>
      <c r="Z122" s="45">
        <f t="shared" ref="Z122:Z146" si="50">1-EXP((-1/$Z$120)*(1-EXP(-1*$Z$120*U122)))</f>
        <v>9.9008271263864023E-3</v>
      </c>
      <c r="AA122" s="43"/>
      <c r="AB122" s="43"/>
      <c r="AC122" s="43"/>
      <c r="AE122" s="45">
        <v>0.01</v>
      </c>
      <c r="AF122" s="45">
        <f t="shared" ref="AF122:AF146" si="51">(1/$AF$120)*(1-EXP(-1*$AF$120*(1-EXP(-1*AE122))))</f>
        <v>9.9169212462356746E-3</v>
      </c>
      <c r="AG122" s="45">
        <f t="shared" ref="AG122:AG146" si="52">1-EXP(-1*AE122)</f>
        <v>9.9501662508318933E-3</v>
      </c>
      <c r="AH122" s="45">
        <f t="shared" ref="AH122:AH146" si="53">(1/$AH$120)*(1-EXP(-1*$AH$120*(1-EXP(-1*AE122))))</f>
        <v>9.9303913330098248E-3</v>
      </c>
      <c r="AI122" s="45">
        <f t="shared" ref="AI122:AI146" si="54">(1/$AI$120)*(1-EXP(-1*$AI$120*(1-EXP(-1*AE122))))</f>
        <v>9.9106687986044717E-3</v>
      </c>
      <c r="AJ122" s="45">
        <f t="shared" ref="AJ122:AJ146" si="55">(1/$AJ$120)*(1-EXP(-1*$AJ$120*(1-EXP(-1*AE122))))</f>
        <v>9.9008271263864023E-3</v>
      </c>
      <c r="AK122" s="43"/>
      <c r="AL122" s="43"/>
      <c r="AM122" s="43"/>
    </row>
    <row r="123" spans="9:39" x14ac:dyDescent="0.25">
      <c r="J123" s="45">
        <v>0.02</v>
      </c>
      <c r="K123" s="45">
        <f t="shared" si="41"/>
        <v>1.9492542817953651E-2</v>
      </c>
      <c r="L123" s="45">
        <f t="shared" si="42"/>
        <v>1.9801326693244747E-2</v>
      </c>
      <c r="M123" s="45">
        <f t="shared" si="43"/>
        <v>1.9617044213672385E-2</v>
      </c>
      <c r="N123" s="45">
        <f t="shared" si="44"/>
        <v>1.9435033629444876E-2</v>
      </c>
      <c r="O123" s="45">
        <f t="shared" si="45"/>
        <v>1.9344870537910452E-2</v>
      </c>
      <c r="P123" s="43"/>
      <c r="Q123" s="43"/>
      <c r="R123" s="43"/>
      <c r="S123" s="43"/>
      <c r="U123" s="45">
        <v>0.02</v>
      </c>
      <c r="V123" s="45">
        <f t="shared" si="46"/>
        <v>1.9669958164764245E-2</v>
      </c>
      <c r="W123" s="45">
        <f t="shared" si="47"/>
        <v>1.9801326693244747E-2</v>
      </c>
      <c r="X123" s="45">
        <f t="shared" si="48"/>
        <v>1.9723116370834903E-2</v>
      </c>
      <c r="Y123" s="45">
        <f t="shared" si="49"/>
        <v>1.9645315592390467E-2</v>
      </c>
      <c r="Z123" s="45">
        <f t="shared" si="50"/>
        <v>1.9606568035509087E-2</v>
      </c>
      <c r="AA123" s="43"/>
      <c r="AB123" s="43"/>
      <c r="AC123" s="43"/>
      <c r="AE123" s="45">
        <v>0.02</v>
      </c>
      <c r="AF123" s="45">
        <f t="shared" si="51"/>
        <v>1.9669956745909722E-2</v>
      </c>
      <c r="AG123" s="45">
        <f t="shared" si="52"/>
        <v>1.9801326693244747E-2</v>
      </c>
      <c r="AH123" s="45">
        <f t="shared" si="53"/>
        <v>1.9723114814898801E-2</v>
      </c>
      <c r="AI123" s="45">
        <f t="shared" si="54"/>
        <v>1.9645314563298405E-2</v>
      </c>
      <c r="AJ123" s="45">
        <f t="shared" si="55"/>
        <v>1.9606568035509087E-2</v>
      </c>
      <c r="AK123" s="43"/>
      <c r="AL123" s="43"/>
      <c r="AM123" s="43"/>
    </row>
    <row r="124" spans="9:39" x14ac:dyDescent="0.25">
      <c r="J124" s="45">
        <v>0.03</v>
      </c>
      <c r="K124" s="45">
        <f t="shared" si="41"/>
        <v>2.8927675847867929E-2</v>
      </c>
      <c r="L124" s="45">
        <f t="shared" si="42"/>
        <v>2.9554466451491845E-2</v>
      </c>
      <c r="M124" s="45">
        <f t="shared" si="43"/>
        <v>2.9179828636106464E-2</v>
      </c>
      <c r="N124" s="45">
        <f t="shared" si="44"/>
        <v>2.8811462723181913E-2</v>
      </c>
      <c r="O124" s="45">
        <f t="shared" si="45"/>
        <v>2.8629595312865463E-2</v>
      </c>
      <c r="P124" s="43"/>
      <c r="Q124" s="43"/>
      <c r="R124" s="43"/>
      <c r="S124" s="43"/>
      <c r="U124" s="45">
        <v>0.03</v>
      </c>
      <c r="V124" s="45">
        <f t="shared" si="46"/>
        <v>2.9262457953674548E-2</v>
      </c>
      <c r="W124" s="45">
        <f t="shared" si="47"/>
        <v>2.9554466451491845E-2</v>
      </c>
      <c r="X124" s="45">
        <f t="shared" si="48"/>
        <v>2.9380467288089296E-2</v>
      </c>
      <c r="Y124" s="45">
        <f t="shared" si="49"/>
        <v>2.9207822357358304E-2</v>
      </c>
      <c r="Z124" s="45">
        <f t="shared" si="50"/>
        <v>2.9122004078201869E-2</v>
      </c>
      <c r="AA124" s="43"/>
      <c r="AB124" s="43"/>
      <c r="AC124" s="43"/>
      <c r="AE124" s="45">
        <v>0.03</v>
      </c>
      <c r="AF124" s="45">
        <f t="shared" si="51"/>
        <v>2.9262450888866958E-2</v>
      </c>
      <c r="AG124" s="45">
        <f t="shared" si="52"/>
        <v>2.9554466451491845E-2</v>
      </c>
      <c r="AH124" s="45">
        <f t="shared" si="53"/>
        <v>2.9380459519956215E-2</v>
      </c>
      <c r="AI124" s="45">
        <f t="shared" si="54"/>
        <v>2.9207817239635392E-2</v>
      </c>
      <c r="AJ124" s="45">
        <f t="shared" si="55"/>
        <v>2.9122004078201869E-2</v>
      </c>
      <c r="AK124" s="43"/>
      <c r="AM124" s="43"/>
    </row>
    <row r="125" spans="9:39" x14ac:dyDescent="0.25">
      <c r="J125" s="45">
        <v>0.04</v>
      </c>
      <c r="K125" s="45">
        <f t="shared" si="41"/>
        <v>3.8178546044499884E-2</v>
      </c>
      <c r="L125" s="45">
        <f t="shared" si="42"/>
        <v>3.9210560847676823E-2</v>
      </c>
      <c r="M125" s="45">
        <f t="shared" si="43"/>
        <v>3.8592864876814792E-2</v>
      </c>
      <c r="N125" s="45">
        <f t="shared" si="44"/>
        <v>3.7987981901224877E-2</v>
      </c>
      <c r="O125" s="45">
        <f t="shared" si="45"/>
        <v>3.7690253550044739E-2</v>
      </c>
      <c r="P125" s="43"/>
      <c r="Q125" s="43"/>
      <c r="R125" s="43"/>
      <c r="S125" s="43"/>
      <c r="U125" s="45">
        <v>0.04</v>
      </c>
      <c r="V125" s="45">
        <f t="shared" si="46"/>
        <v>3.8697687635492639E-2</v>
      </c>
      <c r="W125" s="45">
        <f t="shared" si="47"/>
        <v>3.9210560847676823E-2</v>
      </c>
      <c r="X125" s="45">
        <f t="shared" si="48"/>
        <v>3.8904692760056259E-2</v>
      </c>
      <c r="Y125" s="45">
        <f t="shared" si="49"/>
        <v>3.8601969789989532E-2</v>
      </c>
      <c r="Z125" s="45">
        <f t="shared" si="50"/>
        <v>3.8451776579673802E-2</v>
      </c>
      <c r="AA125" s="43"/>
      <c r="AB125" s="43"/>
      <c r="AC125" s="43"/>
      <c r="AE125" s="45">
        <v>0.04</v>
      </c>
      <c r="AF125" s="45">
        <f t="shared" si="51"/>
        <v>3.8697665673195769E-2</v>
      </c>
      <c r="AG125" s="45">
        <f t="shared" si="52"/>
        <v>3.9210560847676823E-2</v>
      </c>
      <c r="AH125" s="45">
        <f t="shared" si="53"/>
        <v>3.8904668547133092E-2</v>
      </c>
      <c r="AI125" s="45">
        <f t="shared" si="54"/>
        <v>3.8601953900180563E-2</v>
      </c>
      <c r="AJ125" s="45">
        <f t="shared" si="55"/>
        <v>3.8451776579673802E-2</v>
      </c>
      <c r="AK125" s="43"/>
      <c r="AL125" s="52" t="s">
        <v>48</v>
      </c>
      <c r="AM125" s="43"/>
    </row>
    <row r="126" spans="9:39" x14ac:dyDescent="0.25">
      <c r="J126" s="45">
        <v>0.05</v>
      </c>
      <c r="K126" s="45">
        <f t="shared" si="41"/>
        <v>4.7255389690596394E-2</v>
      </c>
      <c r="L126" s="45">
        <f t="shared" si="42"/>
        <v>4.8770575499285984E-2</v>
      </c>
      <c r="M126" s="45">
        <f t="shared" si="43"/>
        <v>4.7862523861873063E-2</v>
      </c>
      <c r="N126" s="45">
        <f t="shared" si="44"/>
        <v>4.6976668776094077E-2</v>
      </c>
      <c r="O126" s="45">
        <f t="shared" si="45"/>
        <v>4.6541878597091246E-2</v>
      </c>
      <c r="P126" s="43"/>
      <c r="Q126" s="43"/>
      <c r="R126" s="43"/>
      <c r="S126" s="43"/>
      <c r="U126" s="45">
        <v>0.05</v>
      </c>
      <c r="V126" s="45">
        <f t="shared" si="46"/>
        <v>4.7978835811941511E-2</v>
      </c>
      <c r="W126" s="45">
        <f t="shared" si="47"/>
        <v>4.8770575499285984E-2</v>
      </c>
      <c r="X126" s="45">
        <f t="shared" si="48"/>
        <v>4.8297998410313792E-2</v>
      </c>
      <c r="Y126" s="45">
        <f t="shared" si="49"/>
        <v>4.7831440018367588E-2</v>
      </c>
      <c r="Z126" s="45">
        <f t="shared" si="50"/>
        <v>4.7600391559994959E-2</v>
      </c>
      <c r="AA126" s="43"/>
      <c r="AB126" s="43"/>
      <c r="AC126" s="43"/>
      <c r="AE126" s="45">
        <v>0.05</v>
      </c>
      <c r="AF126" s="45">
        <f t="shared" si="51"/>
        <v>4.7978783068900716E-2</v>
      </c>
      <c r="AG126" s="45">
        <f t="shared" si="52"/>
        <v>4.8770575499285984E-2</v>
      </c>
      <c r="AH126" s="45">
        <f t="shared" si="53"/>
        <v>4.8297940108962267E-2</v>
      </c>
      <c r="AI126" s="45">
        <f t="shared" si="54"/>
        <v>4.7831401905208543E-2</v>
      </c>
      <c r="AJ126" s="45">
        <f t="shared" si="55"/>
        <v>4.7600391559994959E-2</v>
      </c>
      <c r="AK126" s="43"/>
      <c r="AL126" s="52"/>
      <c r="AM126" s="43"/>
    </row>
    <row r="127" spans="9:39" x14ac:dyDescent="0.25">
      <c r="J127" s="45">
        <v>0.06</v>
      </c>
      <c r="K127" s="45">
        <f t="shared" si="41"/>
        <v>5.6166401474706973E-2</v>
      </c>
      <c r="L127" s="45">
        <f t="shared" si="42"/>
        <v>5.823546641575128E-2</v>
      </c>
      <c r="M127" s="45">
        <f t="shared" si="43"/>
        <v>5.6993986318204182E-2</v>
      </c>
      <c r="N127" s="45">
        <f t="shared" si="44"/>
        <v>5.5787151272414071E-2</v>
      </c>
      <c r="O127" s="45">
        <f t="shared" si="45"/>
        <v>5.519639529605247E-2</v>
      </c>
      <c r="P127" s="43"/>
      <c r="Q127" s="43"/>
      <c r="R127" s="43"/>
      <c r="S127" s="43"/>
      <c r="U127" s="45">
        <v>0.06</v>
      </c>
      <c r="V127" s="45">
        <f t="shared" si="46"/>
        <v>5.7109014892452681E-2</v>
      </c>
      <c r="W127" s="45">
        <f t="shared" si="47"/>
        <v>5.823546641575128E-2</v>
      </c>
      <c r="X127" s="45">
        <f t="shared" si="48"/>
        <v>5.7562547827857524E-2</v>
      </c>
      <c r="Y127" s="45">
        <f t="shared" si="49"/>
        <v>5.689981960458923E-2</v>
      </c>
      <c r="Z127" s="45">
        <f t="shared" si="50"/>
        <v>5.6572224276033367E-2</v>
      </c>
      <c r="AA127" s="43"/>
      <c r="AB127" s="43"/>
      <c r="AC127" s="43"/>
      <c r="AE127" s="45">
        <v>0.06</v>
      </c>
      <c r="AF127" s="45">
        <f t="shared" si="51"/>
        <v>5.7108907304859437E-2</v>
      </c>
      <c r="AG127" s="45">
        <f t="shared" si="52"/>
        <v>5.823546641575128E-2</v>
      </c>
      <c r="AH127" s="45">
        <f t="shared" si="53"/>
        <v>5.7562428590987036E-2</v>
      </c>
      <c r="AI127" s="45">
        <f t="shared" si="54"/>
        <v>5.6899741953928412E-2</v>
      </c>
      <c r="AJ127" s="45">
        <f t="shared" si="55"/>
        <v>5.6572224276033367E-2</v>
      </c>
      <c r="AK127" s="43"/>
      <c r="AL127" s="43" t="s">
        <v>44</v>
      </c>
      <c r="AM127" s="43"/>
    </row>
    <row r="128" spans="9:39" x14ac:dyDescent="0.25">
      <c r="J128" s="45">
        <v>7.0000000000000007E-2</v>
      </c>
      <c r="K128" s="45">
        <f t="shared" si="41"/>
        <v>6.4918507933282799E-2</v>
      </c>
      <c r="L128" s="45">
        <f t="shared" si="42"/>
        <v>6.7606180094051727E-2</v>
      </c>
      <c r="M128" s="45">
        <f t="shared" si="43"/>
        <v>6.5991695459430399E-2</v>
      </c>
      <c r="N128" s="45">
        <f t="shared" si="44"/>
        <v>6.4427533481660859E-2</v>
      </c>
      <c r="O128" s="45">
        <f t="shared" si="45"/>
        <v>6.366379035476144E-2</v>
      </c>
      <c r="P128" s="43"/>
      <c r="Q128" s="43"/>
      <c r="R128" s="43"/>
      <c r="S128" s="43"/>
      <c r="U128" s="45">
        <v>7.0000000000000007E-2</v>
      </c>
      <c r="V128" s="45">
        <f t="shared" si="46"/>
        <v>6.6091263167514791E-2</v>
      </c>
      <c r="W128" s="45">
        <f t="shared" si="47"/>
        <v>6.7606180094051727E-2</v>
      </c>
      <c r="X128" s="45">
        <f t="shared" si="48"/>
        <v>6.6700463464015813E-2</v>
      </c>
      <c r="Y128" s="45">
        <f t="shared" si="49"/>
        <v>6.5810602383845507E-2</v>
      </c>
      <c r="Z128" s="45">
        <f t="shared" si="50"/>
        <v>6.5371523592287262E-2</v>
      </c>
      <c r="AA128" s="43"/>
      <c r="AB128" s="43"/>
      <c r="AC128" s="43"/>
      <c r="AE128" s="45">
        <v>7.0000000000000007E-2</v>
      </c>
      <c r="AF128" s="45">
        <f t="shared" si="51"/>
        <v>6.6091067081826549E-2</v>
      </c>
      <c r="AG128" s="45">
        <f t="shared" si="52"/>
        <v>6.7606180094051727E-2</v>
      </c>
      <c r="AH128" s="45">
        <f t="shared" si="53"/>
        <v>6.6700245582584083E-2</v>
      </c>
      <c r="AI128" s="45">
        <f t="shared" si="54"/>
        <v>6.581046103042873E-2</v>
      </c>
      <c r="AJ128" s="45">
        <f t="shared" si="55"/>
        <v>6.5371523592287262E-2</v>
      </c>
      <c r="AK128" s="43"/>
      <c r="AL128" s="43" t="s">
        <v>49</v>
      </c>
      <c r="AM128" s="43"/>
    </row>
    <row r="129" spans="10:39" x14ac:dyDescent="0.25">
      <c r="J129" s="45">
        <v>0.08</v>
      </c>
      <c r="K129" s="45">
        <f t="shared" si="41"/>
        <v>7.3517760883273442E-2</v>
      </c>
      <c r="L129" s="45">
        <f t="shared" si="42"/>
        <v>7.6883653613364245E-2</v>
      </c>
      <c r="M129" s="45">
        <f t="shared" si="43"/>
        <v>7.4859586448232096E-2</v>
      </c>
      <c r="N129" s="45">
        <f t="shared" si="44"/>
        <v>7.2904867392010964E-2</v>
      </c>
      <c r="O129" s="45">
        <f t="shared" si="45"/>
        <v>7.195271017700966E-2</v>
      </c>
      <c r="P129" s="43"/>
      <c r="Q129" s="43"/>
      <c r="R129" s="43"/>
      <c r="S129" s="43"/>
      <c r="U129" s="45">
        <v>0.08</v>
      </c>
      <c r="V129" s="45">
        <f t="shared" si="46"/>
        <v>7.4928546819190256E-2</v>
      </c>
      <c r="W129" s="45">
        <f t="shared" si="47"/>
        <v>7.6883653613364245E-2</v>
      </c>
      <c r="X129" s="45">
        <f t="shared" si="48"/>
        <v>7.5713827508311793E-2</v>
      </c>
      <c r="Y129" s="45">
        <f t="shared" si="49"/>
        <v>7.4567192209233801E-2</v>
      </c>
      <c r="Z129" s="45">
        <f t="shared" si="50"/>
        <v>7.4002416187726183E-2</v>
      </c>
      <c r="AA129" s="43"/>
      <c r="AB129" s="43"/>
      <c r="AC129" s="43"/>
      <c r="AE129" s="45">
        <v>0.08</v>
      </c>
      <c r="AF129" s="45">
        <f t="shared" si="51"/>
        <v>7.4928217714136949E-2</v>
      </c>
      <c r="AG129" s="45">
        <f t="shared" si="52"/>
        <v>7.6883653613364245E-2</v>
      </c>
      <c r="AH129" s="45">
        <f t="shared" si="53"/>
        <v>7.5713460880052208E-2</v>
      </c>
      <c r="AI129" s="45">
        <f t="shared" si="54"/>
        <v>7.4566955248365208E-2</v>
      </c>
      <c r="AJ129" s="45">
        <f t="shared" si="55"/>
        <v>7.4002416187726183E-2</v>
      </c>
      <c r="AK129" s="43"/>
      <c r="AL129" s="43"/>
      <c r="AM129" s="43"/>
    </row>
    <row r="130" spans="10:39" x14ac:dyDescent="0.25">
      <c r="J130" s="45">
        <v>0.09</v>
      </c>
      <c r="K130" s="45">
        <f t="shared" si="41"/>
        <v>8.1969566016328876E-2</v>
      </c>
      <c r="L130" s="45">
        <f t="shared" si="42"/>
        <v>8.6068814728771814E-2</v>
      </c>
      <c r="M130" s="45">
        <f t="shared" si="43"/>
        <v>8.3601219267923854E-2</v>
      </c>
      <c r="N130" s="45">
        <f t="shared" si="44"/>
        <v>8.1225427403876393E-2</v>
      </c>
      <c r="O130" s="45">
        <f t="shared" si="45"/>
        <v>8.0070809601377579E-2</v>
      </c>
      <c r="P130" s="43"/>
      <c r="Q130" s="43"/>
      <c r="R130" s="43"/>
      <c r="S130" s="43"/>
      <c r="U130" s="45">
        <v>0.09</v>
      </c>
      <c r="V130" s="45">
        <f t="shared" si="46"/>
        <v>8.3623761870886826E-2</v>
      </c>
      <c r="W130" s="45">
        <f t="shared" si="47"/>
        <v>8.6068814728771814E-2</v>
      </c>
      <c r="X130" s="45">
        <f t="shared" si="48"/>
        <v>8.4604682743815718E-2</v>
      </c>
      <c r="Y130" s="45">
        <f t="shared" si="49"/>
        <v>8.3172905605743086E-2</v>
      </c>
      <c r="Z130" s="45">
        <f t="shared" si="50"/>
        <v>8.2468910605424273E-2</v>
      </c>
      <c r="AA130" s="43"/>
      <c r="AB130" s="43"/>
      <c r="AC130" s="43"/>
      <c r="AE130" s="45">
        <v>0.09</v>
      </c>
      <c r="AF130" s="45">
        <f t="shared" si="51"/>
        <v>8.3623243202660374E-2</v>
      </c>
      <c r="AG130" s="45">
        <f t="shared" si="52"/>
        <v>8.6068814728771814E-2</v>
      </c>
      <c r="AH130" s="45">
        <f t="shared" si="53"/>
        <v>8.4604103462792013E-2</v>
      </c>
      <c r="AI130" s="45">
        <f t="shared" si="54"/>
        <v>8.3172532598243393E-2</v>
      </c>
      <c r="AJ130" s="45">
        <f t="shared" si="55"/>
        <v>8.2468910605424273E-2</v>
      </c>
      <c r="AK130" s="43"/>
      <c r="AL130" s="43"/>
      <c r="AM130" s="43"/>
    </row>
    <row r="131" spans="10:39" x14ac:dyDescent="0.25">
      <c r="J131" s="45">
        <v>0.1</v>
      </c>
      <c r="K131" s="45">
        <f t="shared" si="41"/>
        <v>9.0278828082312912E-2</v>
      </c>
      <c r="L131" s="45">
        <f t="shared" si="42"/>
        <v>9.5162581964040482E-2</v>
      </c>
      <c r="M131" s="45">
        <f t="shared" si="43"/>
        <v>9.22198628351385E-2</v>
      </c>
      <c r="N131" s="45">
        <f t="shared" si="44"/>
        <v>8.9394884939912211E-2</v>
      </c>
      <c r="O131" s="45">
        <f t="shared" si="45"/>
        <v>8.802497423084521E-2</v>
      </c>
      <c r="P131" s="43"/>
      <c r="Q131" s="43"/>
      <c r="R131" s="43"/>
      <c r="S131" s="43"/>
      <c r="U131" s="45">
        <v>0.1</v>
      </c>
      <c r="V131" s="45">
        <f t="shared" si="46"/>
        <v>9.2179736078400909E-2</v>
      </c>
      <c r="W131" s="45">
        <f t="shared" si="47"/>
        <v>9.5162581964040482E-2</v>
      </c>
      <c r="X131" s="45">
        <f t="shared" si="48"/>
        <v>9.3375033382504413E-2</v>
      </c>
      <c r="Y131" s="45">
        <f t="shared" si="49"/>
        <v>9.1630974336720072E-2</v>
      </c>
      <c r="Z131" s="45">
        <f t="shared" si="50"/>
        <v>9.0774901151471354E-2</v>
      </c>
      <c r="AA131" s="43"/>
      <c r="AB131" s="43"/>
      <c r="AC131" s="43"/>
      <c r="AE131" s="45">
        <v>0.1</v>
      </c>
      <c r="AF131" s="45">
        <f t="shared" si="51"/>
        <v>9.2178958241454931E-2</v>
      </c>
      <c r="AG131" s="45">
        <f t="shared" si="52"/>
        <v>9.5162581964040482E-2</v>
      </c>
      <c r="AH131" s="45">
        <f t="shared" si="53"/>
        <v>9.337416244339064E-2</v>
      </c>
      <c r="AI131" s="45">
        <f t="shared" si="54"/>
        <v>9.1630415600989779E-2</v>
      </c>
      <c r="AJ131" s="45">
        <f t="shared" si="55"/>
        <v>9.0774901151471354E-2</v>
      </c>
      <c r="AK131" s="43"/>
      <c r="AL131" s="43"/>
      <c r="AM131" s="43"/>
    </row>
    <row r="132" spans="10:39" x14ac:dyDescent="0.25">
      <c r="J132" s="45">
        <v>0.2</v>
      </c>
      <c r="K132" s="45">
        <f t="shared" si="41"/>
        <v>0.16638938153922045</v>
      </c>
      <c r="L132" s="45">
        <f t="shared" si="42"/>
        <v>0.18126924692201818</v>
      </c>
      <c r="M132" s="45">
        <f t="shared" si="43"/>
        <v>0.17223181954381894</v>
      </c>
      <c r="N132" s="45">
        <f t="shared" si="44"/>
        <v>0.16376051453214369</v>
      </c>
      <c r="O132" s="45">
        <f t="shared" si="45"/>
        <v>0.15972607564860353</v>
      </c>
      <c r="P132" s="43"/>
      <c r="Q132" s="43"/>
      <c r="R132" s="43"/>
      <c r="S132" s="43"/>
      <c r="U132" s="45">
        <v>0.2</v>
      </c>
      <c r="V132" s="45">
        <f t="shared" si="46"/>
        <v>0.17065803990643147</v>
      </c>
      <c r="W132" s="45">
        <f t="shared" si="47"/>
        <v>0.18126924692201818</v>
      </c>
      <c r="X132" s="45">
        <f t="shared" si="48"/>
        <v>0.17486571321554345</v>
      </c>
      <c r="Y132" s="45">
        <f t="shared" si="49"/>
        <v>0.16874632319037852</v>
      </c>
      <c r="Z132" s="45">
        <f t="shared" si="50"/>
        <v>0.16578928021313799</v>
      </c>
      <c r="AA132" s="43"/>
      <c r="AB132" s="43"/>
      <c r="AC132" s="43"/>
      <c r="AE132" s="45">
        <v>0.2</v>
      </c>
      <c r="AF132" s="45">
        <f t="shared" si="51"/>
        <v>0.17064742350287368</v>
      </c>
      <c r="AG132" s="45">
        <f t="shared" si="52"/>
        <v>0.18126924692201818</v>
      </c>
      <c r="AH132" s="45">
        <f t="shared" si="53"/>
        <v>0.17485353418329436</v>
      </c>
      <c r="AI132" s="45">
        <f t="shared" si="54"/>
        <v>0.16873878250001667</v>
      </c>
      <c r="AJ132" s="45">
        <f t="shared" si="55"/>
        <v>0.16578928021313799</v>
      </c>
      <c r="AK132" s="43"/>
      <c r="AL132" s="43"/>
      <c r="AM132" s="43"/>
    </row>
    <row r="133" spans="10:39" x14ac:dyDescent="0.25">
      <c r="J133" s="45">
        <v>0.4</v>
      </c>
      <c r="K133" s="45">
        <f t="shared" si="41"/>
        <v>0.28879992278447275</v>
      </c>
      <c r="L133" s="45">
        <f t="shared" si="42"/>
        <v>0.32967995396436067</v>
      </c>
      <c r="M133" s="45">
        <f t="shared" si="43"/>
        <v>0.30461319525187924</v>
      </c>
      <c r="N133" s="45">
        <f t="shared" si="44"/>
        <v>0.2817922446675819</v>
      </c>
      <c r="O133" s="45">
        <f t="shared" si="45"/>
        <v>0.27117372394732764</v>
      </c>
      <c r="P133" s="43"/>
      <c r="Q133" s="43"/>
      <c r="R133" s="43"/>
      <c r="S133" s="43"/>
      <c r="U133" s="45">
        <v>0.4</v>
      </c>
      <c r="V133" s="45">
        <f t="shared" si="46"/>
        <v>0.29578931294463418</v>
      </c>
      <c r="W133" s="45">
        <f t="shared" si="47"/>
        <v>0.32967995396436067</v>
      </c>
      <c r="X133" s="45">
        <f t="shared" si="48"/>
        <v>0.30901732479048538</v>
      </c>
      <c r="Y133" s="45">
        <f t="shared" si="49"/>
        <v>0.28987459917198966</v>
      </c>
      <c r="Z133" s="45">
        <f t="shared" si="50"/>
        <v>0.28084614105384698</v>
      </c>
      <c r="AA133" s="43"/>
      <c r="AB133" s="43"/>
      <c r="AC133" s="43"/>
      <c r="AE133" s="45">
        <v>0.4</v>
      </c>
      <c r="AF133" s="45">
        <f t="shared" si="51"/>
        <v>0.29566385131018269</v>
      </c>
      <c r="AG133" s="45">
        <f t="shared" si="52"/>
        <v>0.32967995396436067</v>
      </c>
      <c r="AH133" s="45">
        <f t="shared" si="53"/>
        <v>0.30886702488682943</v>
      </c>
      <c r="AI133" s="45">
        <f t="shared" si="54"/>
        <v>0.28978725707434122</v>
      </c>
      <c r="AJ133" s="45">
        <f t="shared" si="55"/>
        <v>0.28084614105384698</v>
      </c>
      <c r="AK133" s="43"/>
      <c r="AL133" s="43"/>
      <c r="AM133" s="43"/>
    </row>
    <row r="134" spans="10:39" x14ac:dyDescent="0.25">
      <c r="J134" s="45">
        <v>0.6</v>
      </c>
      <c r="K134" s="45">
        <f t="shared" si="41"/>
        <v>0.38291135632203721</v>
      </c>
      <c r="L134" s="45">
        <f t="shared" si="42"/>
        <v>0.45118836390597361</v>
      </c>
      <c r="M134" s="45">
        <f t="shared" si="43"/>
        <v>0.40914741337421623</v>
      </c>
      <c r="N134" s="45">
        <f t="shared" si="44"/>
        <v>0.37137948990004765</v>
      </c>
      <c r="O134" s="45">
        <f t="shared" si="45"/>
        <v>0.3540355897066052</v>
      </c>
      <c r="P134" s="43"/>
      <c r="Q134" s="43"/>
      <c r="R134" s="43"/>
      <c r="S134" s="43"/>
      <c r="U134" s="45">
        <v>0.6</v>
      </c>
      <c r="V134" s="45">
        <f t="shared" si="46"/>
        <v>0.38959539869590454</v>
      </c>
      <c r="W134" s="45">
        <f t="shared" si="47"/>
        <v>0.45118836390597361</v>
      </c>
      <c r="X134" s="45">
        <f t="shared" si="48"/>
        <v>0.4134106906258892</v>
      </c>
      <c r="Y134" s="45">
        <f t="shared" si="49"/>
        <v>0.37905996284811772</v>
      </c>
      <c r="Z134" s="45">
        <f t="shared" si="50"/>
        <v>0.36312913260530544</v>
      </c>
      <c r="AA134" s="43"/>
      <c r="AB134" s="43"/>
      <c r="AC134" s="43"/>
      <c r="AE134" s="45">
        <v>0.6</v>
      </c>
      <c r="AF134" s="45">
        <f t="shared" si="51"/>
        <v>0.38911790734137464</v>
      </c>
      <c r="AG134" s="45">
        <f t="shared" si="52"/>
        <v>0.45118836390597361</v>
      </c>
      <c r="AH134" s="45">
        <f t="shared" si="53"/>
        <v>0.41281684056498791</v>
      </c>
      <c r="AI134" s="45">
        <f t="shared" si="54"/>
        <v>0.37873329179417614</v>
      </c>
      <c r="AJ134" s="45">
        <f t="shared" si="55"/>
        <v>0.36312913260530544</v>
      </c>
      <c r="AK134" s="43"/>
      <c r="AL134" s="43"/>
    </row>
    <row r="135" spans="10:39" x14ac:dyDescent="0.25">
      <c r="J135" s="45">
        <v>0.8</v>
      </c>
      <c r="K135" s="45">
        <f t="shared" si="41"/>
        <v>0.45720185633817734</v>
      </c>
      <c r="L135" s="45">
        <f t="shared" si="42"/>
        <v>0.55067103588277844</v>
      </c>
      <c r="M135" s="45">
        <f t="shared" si="43"/>
        <v>0.49309735119976983</v>
      </c>
      <c r="N135" s="45">
        <f t="shared" si="44"/>
        <v>0.44147952867224127</v>
      </c>
      <c r="O135" s="45">
        <f t="shared" si="45"/>
        <v>0.41793260162683865</v>
      </c>
      <c r="P135" s="43"/>
      <c r="Q135" s="43"/>
      <c r="R135" s="43"/>
      <c r="S135" s="43"/>
      <c r="U135" s="45">
        <v>0.8</v>
      </c>
      <c r="V135" s="45">
        <f t="shared" si="46"/>
        <v>0.4612932186660641</v>
      </c>
      <c r="W135" s="45">
        <f t="shared" si="47"/>
        <v>0.55067103588277844</v>
      </c>
      <c r="X135" s="45">
        <f t="shared" si="48"/>
        <v>0.49572191509885766</v>
      </c>
      <c r="Y135" s="45">
        <f t="shared" si="49"/>
        <v>0.4461627843315652</v>
      </c>
      <c r="Z135" s="45">
        <f t="shared" si="50"/>
        <v>0.42343721377676957</v>
      </c>
      <c r="AA135" s="43"/>
      <c r="AB135" s="43"/>
      <c r="AC135" s="43"/>
      <c r="AE135" s="45">
        <v>0.8</v>
      </c>
      <c r="AF135" s="45">
        <f t="shared" si="51"/>
        <v>0.46014107050006475</v>
      </c>
      <c r="AG135" s="45">
        <f t="shared" si="52"/>
        <v>0.55067103588277844</v>
      </c>
      <c r="AH135" s="45">
        <f t="shared" si="53"/>
        <v>0.4942414517372043</v>
      </c>
      <c r="AI135" s="45">
        <f t="shared" si="54"/>
        <v>0.44538652921414457</v>
      </c>
      <c r="AJ135" s="45">
        <f t="shared" si="55"/>
        <v>0.42343721377676957</v>
      </c>
      <c r="AK135" s="43"/>
      <c r="AL135" s="43"/>
      <c r="AM135" s="43"/>
    </row>
    <row r="136" spans="10:39" x14ac:dyDescent="0.25">
      <c r="J136" s="45">
        <v>1</v>
      </c>
      <c r="K136" s="45">
        <f t="shared" si="41"/>
        <v>0.51702828380454546</v>
      </c>
      <c r="L136" s="45">
        <f t="shared" si="42"/>
        <v>0.63212055882855767</v>
      </c>
      <c r="M136" s="45">
        <f t="shared" si="43"/>
        <v>0.56141422879203962</v>
      </c>
      <c r="N136" s="45">
        <f t="shared" si="44"/>
        <v>0.49759001772795486</v>
      </c>
      <c r="O136" s="45">
        <f t="shared" si="45"/>
        <v>0.46853639461338437</v>
      </c>
      <c r="P136" s="43"/>
      <c r="Q136" s="43"/>
      <c r="R136" s="43"/>
      <c r="S136" s="43"/>
      <c r="U136" s="45">
        <v>1</v>
      </c>
      <c r="V136" s="45">
        <f t="shared" si="46"/>
        <v>0.51702828380454546</v>
      </c>
      <c r="W136" s="45">
        <f t="shared" si="47"/>
        <v>0.63212055882855767</v>
      </c>
      <c r="X136" s="45">
        <f t="shared" si="48"/>
        <v>0.56141422879203962</v>
      </c>
      <c r="Y136" s="45">
        <f t="shared" si="49"/>
        <v>0.49759001772795486</v>
      </c>
      <c r="Z136" s="45">
        <f t="shared" si="50"/>
        <v>0.46853639461338437</v>
      </c>
      <c r="AA136" s="43"/>
      <c r="AB136" s="43"/>
      <c r="AC136" s="43"/>
      <c r="AE136" s="45">
        <v>1</v>
      </c>
      <c r="AF136" s="45">
        <f t="shared" si="51"/>
        <v>0.51485147149348176</v>
      </c>
      <c r="AG136" s="45">
        <f t="shared" si="52"/>
        <v>0.63212055882855767</v>
      </c>
      <c r="AH136" s="45">
        <f t="shared" si="53"/>
        <v>0.55853564919837151</v>
      </c>
      <c r="AI136" s="45">
        <f t="shared" si="54"/>
        <v>0.49614323491328216</v>
      </c>
      <c r="AJ136" s="45">
        <f t="shared" si="55"/>
        <v>0.46853639461338437</v>
      </c>
      <c r="AK136" s="43"/>
      <c r="AL136" s="43"/>
      <c r="AM136" s="43"/>
    </row>
    <row r="137" spans="10:39" x14ac:dyDescent="0.25">
      <c r="J137" s="45">
        <v>1.5</v>
      </c>
      <c r="K137" s="45">
        <f t="shared" si="41"/>
        <v>0.62440315223570875</v>
      </c>
      <c r="L137" s="45">
        <f t="shared" si="42"/>
        <v>0.77686983985157021</v>
      </c>
      <c r="M137" s="45">
        <f t="shared" si="43"/>
        <v>0.68475480634807118</v>
      </c>
      <c r="N137" s="45">
        <f t="shared" si="44"/>
        <v>0.597725308922749</v>
      </c>
      <c r="O137" s="45">
        <f t="shared" si="45"/>
        <v>0.55782022105998519</v>
      </c>
      <c r="P137" s="43"/>
      <c r="Q137" s="43"/>
      <c r="R137" s="43"/>
      <c r="S137" s="43"/>
      <c r="U137" s="45">
        <v>1.5</v>
      </c>
      <c r="V137" s="45">
        <f t="shared" si="46"/>
        <v>0.61107967619889303</v>
      </c>
      <c r="W137" s="45">
        <f t="shared" si="47"/>
        <v>0.77686983985157021</v>
      </c>
      <c r="X137" s="45">
        <f t="shared" si="48"/>
        <v>0.67631061450410923</v>
      </c>
      <c r="Y137" s="45">
        <f t="shared" si="49"/>
        <v>0.58251523864662214</v>
      </c>
      <c r="Z137" s="45">
        <f t="shared" si="50"/>
        <v>0.54015685641269617</v>
      </c>
      <c r="AA137" s="43"/>
      <c r="AB137" s="43"/>
      <c r="AC137" s="43"/>
      <c r="AE137" s="45">
        <v>1.5</v>
      </c>
      <c r="AF137" s="45">
        <f t="shared" si="51"/>
        <v>0.60497841510835138</v>
      </c>
      <c r="AG137" s="45">
        <f t="shared" si="52"/>
        <v>0.77686983985157021</v>
      </c>
      <c r="AH137" s="45">
        <f t="shared" si="53"/>
        <v>0.66775352504460317</v>
      </c>
      <c r="AI137" s="45">
        <f t="shared" si="54"/>
        <v>0.57857457100270449</v>
      </c>
      <c r="AJ137" s="45">
        <f t="shared" si="55"/>
        <v>0.54015685641269617</v>
      </c>
      <c r="AK137" s="43"/>
      <c r="AL137" s="43"/>
      <c r="AM137" s="55">
        <f>M20</f>
        <v>2.3809523809523809</v>
      </c>
    </row>
    <row r="138" spans="10:39" x14ac:dyDescent="0.25">
      <c r="J138" s="45">
        <v>2</v>
      </c>
      <c r="K138" s="45">
        <f t="shared" si="41"/>
        <v>0.69446204516492893</v>
      </c>
      <c r="L138" s="45">
        <f t="shared" si="42"/>
        <v>0.8646647167633873</v>
      </c>
      <c r="M138" s="45">
        <f t="shared" si="43"/>
        <v>0.76465984074045112</v>
      </c>
      <c r="N138" s="45">
        <f t="shared" si="44"/>
        <v>0.66288339332947177</v>
      </c>
      <c r="O138" s="45">
        <f t="shared" si="45"/>
        <v>0.61540712543933651</v>
      </c>
      <c r="P138" s="43"/>
      <c r="Q138" s="43"/>
      <c r="R138" s="43"/>
      <c r="S138" s="43"/>
      <c r="U138" s="45">
        <v>2</v>
      </c>
      <c r="V138" s="45">
        <f t="shared" si="46"/>
        <v>0.66682023561546999</v>
      </c>
      <c r="W138" s="45">
        <f t="shared" si="47"/>
        <v>0.8646647167633873</v>
      </c>
      <c r="X138" s="45">
        <f t="shared" si="48"/>
        <v>0.74758420971340322</v>
      </c>
      <c r="Y138" s="45">
        <f t="shared" si="49"/>
        <v>0.6312474118005158</v>
      </c>
      <c r="Z138" s="45">
        <f t="shared" si="50"/>
        <v>0.57880725217646467</v>
      </c>
      <c r="AA138" s="43"/>
      <c r="AB138" s="43"/>
      <c r="AC138" s="43"/>
      <c r="AE138" s="45">
        <v>2</v>
      </c>
      <c r="AF138" s="45">
        <f t="shared" si="51"/>
        <v>0.65551558630215234</v>
      </c>
      <c r="AG138" s="45">
        <f t="shared" si="52"/>
        <v>0.8646647167633873</v>
      </c>
      <c r="AH138" s="45">
        <f t="shared" si="53"/>
        <v>0.73098154924943182</v>
      </c>
      <c r="AI138" s="45">
        <f t="shared" si="54"/>
        <v>0.62411474418081203</v>
      </c>
      <c r="AJ138" s="45">
        <f t="shared" si="55"/>
        <v>0.57880725217646467</v>
      </c>
      <c r="AK138" s="43"/>
      <c r="AL138" s="43"/>
      <c r="AM138" s="45">
        <f>(1/$AF$120)*(1-EXP(-1*$AF$120*(1-EXP(-1*AM137))))</f>
        <v>0.67913002277324819</v>
      </c>
    </row>
    <row r="139" spans="10:39" x14ac:dyDescent="0.25">
      <c r="J139" s="45">
        <v>2.5</v>
      </c>
      <c r="K139" s="45">
        <f t="shared" si="41"/>
        <v>0.74288038116263899</v>
      </c>
      <c r="L139" s="45">
        <f t="shared" si="42"/>
        <v>0.91791500137610116</v>
      </c>
      <c r="M139" s="45">
        <f t="shared" si="43"/>
        <v>0.81875305201918658</v>
      </c>
      <c r="N139" s="45">
        <f t="shared" si="44"/>
        <v>0.70800507421425807</v>
      </c>
      <c r="O139" s="45">
        <f t="shared" si="45"/>
        <v>0.65521676880528101</v>
      </c>
      <c r="P139" s="43"/>
      <c r="Q139" s="43"/>
      <c r="R139" s="43"/>
      <c r="S139" s="43"/>
      <c r="U139" s="45">
        <v>2.5</v>
      </c>
      <c r="V139" s="45">
        <f t="shared" si="46"/>
        <v>0.70167157447925499</v>
      </c>
      <c r="W139" s="45">
        <f t="shared" si="47"/>
        <v>0.91791500137610116</v>
      </c>
      <c r="X139" s="45">
        <f t="shared" si="48"/>
        <v>0.79408697273202644</v>
      </c>
      <c r="Y139" s="45">
        <f t="shared" si="49"/>
        <v>0.66068652570950359</v>
      </c>
      <c r="Z139" s="45">
        <f t="shared" si="50"/>
        <v>0.60064918043606164</v>
      </c>
      <c r="AA139" s="43"/>
      <c r="AB139" s="43"/>
      <c r="AC139" s="43"/>
      <c r="AE139" s="45">
        <v>2.5</v>
      </c>
      <c r="AF139" s="45">
        <f t="shared" si="51"/>
        <v>0.68474425518265092</v>
      </c>
      <c r="AG139" s="45">
        <f t="shared" si="52"/>
        <v>0.91791500137610116</v>
      </c>
      <c r="AH139" s="45">
        <f t="shared" si="53"/>
        <v>0.76826338048242437</v>
      </c>
      <c r="AI139" s="45">
        <f t="shared" si="54"/>
        <v>0.65021765612436777</v>
      </c>
      <c r="AJ139" s="45">
        <f t="shared" si="55"/>
        <v>0.60064918043606164</v>
      </c>
      <c r="AK139" s="43"/>
      <c r="AL139" s="43"/>
      <c r="AM139" s="43"/>
    </row>
    <row r="140" spans="10:39" x14ac:dyDescent="0.25">
      <c r="J140" s="45">
        <v>3</v>
      </c>
      <c r="K140" s="45">
        <f t="shared" si="41"/>
        <v>0.77785862589612187</v>
      </c>
      <c r="L140" s="45">
        <f t="shared" si="42"/>
        <v>0.95021293163213605</v>
      </c>
      <c r="M140" s="45">
        <f t="shared" si="43"/>
        <v>0.85670784700083269</v>
      </c>
      <c r="N140" s="45">
        <f t="shared" si="44"/>
        <v>0.74076277803083423</v>
      </c>
      <c r="O140" s="45">
        <f t="shared" si="45"/>
        <v>0.6842090020063184</v>
      </c>
      <c r="P140" s="43"/>
      <c r="Q140" s="43"/>
      <c r="R140" s="43"/>
      <c r="S140" s="43"/>
      <c r="U140" s="45">
        <v>3</v>
      </c>
      <c r="V140" s="45">
        <f t="shared" si="46"/>
        <v>0.7243089713094284</v>
      </c>
      <c r="W140" s="45">
        <f t="shared" si="47"/>
        <v>0.95021293163213605</v>
      </c>
      <c r="X140" s="45">
        <f t="shared" si="48"/>
        <v>0.82570647403771313</v>
      </c>
      <c r="Y140" s="45">
        <f t="shared" si="49"/>
        <v>0.679092563865624</v>
      </c>
      <c r="Z140" s="45">
        <f t="shared" si="50"/>
        <v>0.61334131717606333</v>
      </c>
      <c r="AA140" s="43"/>
      <c r="AB140" s="43"/>
      <c r="AC140" s="43"/>
      <c r="AE140" s="45">
        <v>3</v>
      </c>
      <c r="AF140" s="45">
        <f t="shared" si="51"/>
        <v>0.70196863721061553</v>
      </c>
      <c r="AG140" s="45">
        <f t="shared" si="52"/>
        <v>0.95021293163213605</v>
      </c>
      <c r="AH140" s="45">
        <f t="shared" si="53"/>
        <v>0.79049208649406622</v>
      </c>
      <c r="AI140" s="45">
        <f t="shared" si="54"/>
        <v>0.66551653873211769</v>
      </c>
      <c r="AJ140" s="45">
        <f t="shared" si="55"/>
        <v>0.61334131717606333</v>
      </c>
      <c r="AK140" s="43"/>
      <c r="AL140" s="43"/>
      <c r="AM140" s="43"/>
    </row>
    <row r="141" spans="10:39" x14ac:dyDescent="0.25">
      <c r="J141" s="45">
        <v>3.5</v>
      </c>
      <c r="K141" s="45">
        <f>1-EXP((1/$K$120)*J141^0.22*(EXP(-1*$K$120*J141^0.78)-1))</f>
        <v>0.80404054999859853</v>
      </c>
      <c r="L141" s="45">
        <f t="shared" si="42"/>
        <v>0.96980261657768152</v>
      </c>
      <c r="M141" s="45">
        <f t="shared" si="43"/>
        <v>0.88415175695583792</v>
      </c>
      <c r="N141" s="45">
        <f t="shared" si="44"/>
        <v>0.76545274326971013</v>
      </c>
      <c r="O141" s="45">
        <f t="shared" si="45"/>
        <v>0.70621260006911624</v>
      </c>
      <c r="P141" s="43"/>
      <c r="Q141" s="43"/>
      <c r="R141" s="43"/>
      <c r="S141" s="43"/>
      <c r="U141" s="45">
        <v>3.5</v>
      </c>
      <c r="V141" s="45">
        <f t="shared" si="46"/>
        <v>0.73941809573900974</v>
      </c>
      <c r="W141" s="45">
        <f t="shared" si="47"/>
        <v>0.96980261657768152</v>
      </c>
      <c r="X141" s="45">
        <f t="shared" si="48"/>
        <v>0.84794418021854734</v>
      </c>
      <c r="Y141" s="45">
        <f t="shared" si="49"/>
        <v>0.69086815854844452</v>
      </c>
      <c r="Z141" s="45">
        <f t="shared" si="50"/>
        <v>0.62084212980413311</v>
      </c>
      <c r="AA141" s="43"/>
      <c r="AB141" s="43"/>
      <c r="AC141" s="43"/>
      <c r="AE141" s="45">
        <v>3.5</v>
      </c>
      <c r="AF141" s="45">
        <f t="shared" si="51"/>
        <v>0.71223477940034208</v>
      </c>
      <c r="AG141" s="45">
        <f t="shared" si="52"/>
        <v>0.96980261657768152</v>
      </c>
      <c r="AH141" s="45">
        <f t="shared" si="53"/>
        <v>0.80383522920332595</v>
      </c>
      <c r="AI141" s="45">
        <f t="shared" si="54"/>
        <v>0.6746050140616533</v>
      </c>
      <c r="AJ141" s="45">
        <f t="shared" si="55"/>
        <v>0.62084212980413311</v>
      </c>
      <c r="AK141" s="43"/>
      <c r="AL141" s="43"/>
      <c r="AM141" s="43"/>
    </row>
    <row r="142" spans="10:39" x14ac:dyDescent="0.25">
      <c r="J142" s="45">
        <v>4</v>
      </c>
      <c r="K142" s="45">
        <f t="shared" si="41"/>
        <v>0.8242195491300881</v>
      </c>
      <c r="L142" s="45">
        <f t="shared" si="42"/>
        <v>0.98168436111126578</v>
      </c>
      <c r="M142" s="45">
        <f t="shared" si="43"/>
        <v>0.90451271792617627</v>
      </c>
      <c r="N142" s="45">
        <f t="shared" si="44"/>
        <v>0.78464220739693558</v>
      </c>
      <c r="O142" s="45">
        <f t="shared" si="45"/>
        <v>0.72348665705371695</v>
      </c>
      <c r="P142" s="43"/>
      <c r="Q142" s="43"/>
      <c r="R142" s="43"/>
      <c r="S142" s="43"/>
      <c r="U142" s="45">
        <v>4</v>
      </c>
      <c r="V142" s="45">
        <f t="shared" si="46"/>
        <v>0.74969999753036265</v>
      </c>
      <c r="W142" s="45">
        <f t="shared" si="47"/>
        <v>0.98168436111126578</v>
      </c>
      <c r="X142" s="45">
        <f t="shared" si="48"/>
        <v>0.86402152869618165</v>
      </c>
      <c r="Y142" s="45">
        <f t="shared" si="49"/>
        <v>0.69851868705782327</v>
      </c>
      <c r="Z142" s="45">
        <f t="shared" si="50"/>
        <v>0.62532052847454889</v>
      </c>
      <c r="AA142" s="43"/>
      <c r="AB142" s="43"/>
      <c r="AC142" s="43"/>
      <c r="AE142" s="45">
        <v>4</v>
      </c>
      <c r="AF142" s="45">
        <f t="shared" si="51"/>
        <v>0.71839587974587749</v>
      </c>
      <c r="AG142" s="45">
        <f t="shared" si="52"/>
        <v>0.98168436111126578</v>
      </c>
      <c r="AH142" s="45">
        <f t="shared" si="53"/>
        <v>0.81187746151251128</v>
      </c>
      <c r="AI142" s="45">
        <f t="shared" si="54"/>
        <v>0.68004845901011135</v>
      </c>
      <c r="AJ142" s="45">
        <f t="shared" si="55"/>
        <v>0.62532052847454889</v>
      </c>
      <c r="AK142" s="43"/>
      <c r="AL142" s="43"/>
      <c r="AM142" s="43"/>
    </row>
    <row r="143" spans="10:39" x14ac:dyDescent="0.25">
      <c r="J143" s="45">
        <v>4.5</v>
      </c>
      <c r="K143" s="45">
        <f t="shared" si="41"/>
        <v>0.84015896725784212</v>
      </c>
      <c r="L143" s="45">
        <f t="shared" si="42"/>
        <v>0.98889100346175773</v>
      </c>
      <c r="M143" s="45">
        <f t="shared" si="43"/>
        <v>0.91995982318727432</v>
      </c>
      <c r="N143" s="45">
        <f t="shared" si="44"/>
        <v>0.79994571383834101</v>
      </c>
      <c r="O143" s="45">
        <f t="shared" si="45"/>
        <v>0.73743797341546125</v>
      </c>
      <c r="P143" s="43"/>
      <c r="Q143" s="43"/>
      <c r="R143" s="43"/>
      <c r="S143" s="43"/>
      <c r="U143" s="45">
        <v>4.5</v>
      </c>
      <c r="V143" s="45">
        <f t="shared" si="46"/>
        <v>0.75679441811304049</v>
      </c>
      <c r="W143" s="45">
        <f t="shared" si="47"/>
        <v>0.98889100346175773</v>
      </c>
      <c r="X143" s="45">
        <f t="shared" si="48"/>
        <v>0.8759105719605671</v>
      </c>
      <c r="Y143" s="45">
        <f t="shared" si="49"/>
        <v>0.7035407026225482</v>
      </c>
      <c r="Z143" s="45">
        <f t="shared" si="50"/>
        <v>0.62801100313329905</v>
      </c>
      <c r="AA143" s="43"/>
      <c r="AB143" s="43"/>
      <c r="AC143" s="43"/>
      <c r="AE143" s="45">
        <v>4.5</v>
      </c>
      <c r="AF143" s="45">
        <f t="shared" si="51"/>
        <v>0.72210884095650818</v>
      </c>
      <c r="AG143" s="45">
        <f t="shared" si="52"/>
        <v>0.98889100346175773</v>
      </c>
      <c r="AH143" s="45">
        <f t="shared" si="53"/>
        <v>0.81673673249344847</v>
      </c>
      <c r="AI143" s="45">
        <f t="shared" si="54"/>
        <v>0.68332495445263342</v>
      </c>
      <c r="AJ143" s="45">
        <f t="shared" si="55"/>
        <v>0.62801100313329905</v>
      </c>
      <c r="AK143" s="43"/>
      <c r="AL143" s="43"/>
      <c r="AM143" s="43"/>
    </row>
    <row r="144" spans="10:39" x14ac:dyDescent="0.25">
      <c r="J144" s="45">
        <v>5</v>
      </c>
      <c r="K144" s="45">
        <f t="shared" si="41"/>
        <v>0.85301693692418779</v>
      </c>
      <c r="L144" s="45">
        <f t="shared" si="42"/>
        <v>0.99326205300091452</v>
      </c>
      <c r="M144" s="45">
        <f t="shared" si="43"/>
        <v>0.93191076376910831</v>
      </c>
      <c r="N144" s="45">
        <f t="shared" si="44"/>
        <v>0.81242163546495871</v>
      </c>
      <c r="O144" s="45">
        <f t="shared" si="45"/>
        <v>0.74898105412573557</v>
      </c>
      <c r="P144" s="43"/>
      <c r="Q144" s="43"/>
      <c r="R144" s="43"/>
      <c r="S144" s="43"/>
      <c r="U144" s="45">
        <v>5</v>
      </c>
      <c r="V144" s="45">
        <f t="shared" si="46"/>
        <v>0.76173809056234576</v>
      </c>
      <c r="W144" s="45">
        <f t="shared" si="47"/>
        <v>0.99326205300091452</v>
      </c>
      <c r="X144" s="45">
        <f t="shared" si="48"/>
        <v>0.88486636616491254</v>
      </c>
      <c r="Y144" s="45">
        <f t="shared" si="49"/>
        <v>0.70686014158837396</v>
      </c>
      <c r="Z144" s="45">
        <f t="shared" si="50"/>
        <v>0.6296334370139971</v>
      </c>
      <c r="AA144" s="43"/>
      <c r="AB144" s="43"/>
      <c r="AC144" s="43"/>
      <c r="AE144" s="45">
        <v>5</v>
      </c>
      <c r="AF144" s="45">
        <f t="shared" si="51"/>
        <v>0.7243521068000025</v>
      </c>
      <c r="AG144" s="45">
        <f t="shared" si="52"/>
        <v>0.99326205300091452</v>
      </c>
      <c r="AH144" s="45">
        <f t="shared" si="53"/>
        <v>0.81967721199993537</v>
      </c>
      <c r="AI144" s="45">
        <f t="shared" si="54"/>
        <v>0.68530306562553811</v>
      </c>
      <c r="AJ144" s="45">
        <f t="shared" si="55"/>
        <v>0.6296334370139971</v>
      </c>
      <c r="AK144" s="43"/>
      <c r="AL144" s="43"/>
      <c r="AM144" s="43"/>
    </row>
    <row r="145" spans="9:39" x14ac:dyDescent="0.25">
      <c r="J145" s="45">
        <v>5.5</v>
      </c>
      <c r="K145" s="45">
        <f t="shared" si="41"/>
        <v>0.86357982363098118</v>
      </c>
      <c r="L145" s="45">
        <f t="shared" si="42"/>
        <v>0.99591322856153597</v>
      </c>
      <c r="M145" s="45">
        <f t="shared" si="43"/>
        <v>0.94131847241761502</v>
      </c>
      <c r="N145" s="45">
        <f t="shared" si="44"/>
        <v>0.8227880055662975</v>
      </c>
      <c r="O145" s="45">
        <f t="shared" si="45"/>
        <v>0.7587316323750205</v>
      </c>
      <c r="P145" s="43"/>
      <c r="Q145" s="43"/>
      <c r="R145" s="43"/>
      <c r="S145" s="43"/>
      <c r="U145" s="45">
        <v>5.5</v>
      </c>
      <c r="V145" s="45">
        <f t="shared" si="46"/>
        <v>0.7652074122806013</v>
      </c>
      <c r="W145" s="45">
        <f t="shared" si="47"/>
        <v>0.99591322856153597</v>
      </c>
      <c r="X145" s="45">
        <f t="shared" si="48"/>
        <v>0.891715375247077</v>
      </c>
      <c r="Y145" s="45">
        <f t="shared" si="49"/>
        <v>0.70906439504735785</v>
      </c>
      <c r="Z145" s="45">
        <f t="shared" si="50"/>
        <v>0.63061404334012561</v>
      </c>
      <c r="AA145" s="43"/>
      <c r="AB145" s="43"/>
      <c r="AC145" s="43"/>
      <c r="AE145" s="45">
        <v>5.5</v>
      </c>
      <c r="AF145" s="45">
        <f t="shared" si="51"/>
        <v>0.72570950434014725</v>
      </c>
      <c r="AG145" s="45">
        <f t="shared" si="52"/>
        <v>0.99591322856153597</v>
      </c>
      <c r="AH145" s="45">
        <f t="shared" si="53"/>
        <v>0.82145819977457568</v>
      </c>
      <c r="AI145" s="45">
        <f t="shared" si="54"/>
        <v>0.68649948497919833</v>
      </c>
      <c r="AJ145" s="45">
        <f t="shared" si="55"/>
        <v>0.63061404334012561</v>
      </c>
      <c r="AK145" s="43"/>
      <c r="AL145" s="43"/>
      <c r="AM145" s="43"/>
    </row>
    <row r="146" spans="9:39" x14ac:dyDescent="0.25">
      <c r="J146" s="45">
        <v>6</v>
      </c>
      <c r="K146" s="45">
        <f t="shared" si="41"/>
        <v>0.87239691201515823</v>
      </c>
      <c r="L146" s="45">
        <f t="shared" si="42"/>
        <v>0.99752124782333362</v>
      </c>
      <c r="M146" s="45">
        <f t="shared" si="43"/>
        <v>0.94883944765998662</v>
      </c>
      <c r="N146" s="45">
        <f t="shared" si="44"/>
        <v>0.83154626312772495</v>
      </c>
      <c r="O146" s="45">
        <f t="shared" si="45"/>
        <v>0.7671166355574528</v>
      </c>
      <c r="P146" s="43"/>
      <c r="Q146" s="43"/>
      <c r="R146" s="43"/>
      <c r="S146" s="43"/>
      <c r="U146" s="45">
        <v>6</v>
      </c>
      <c r="V146" s="45">
        <f t="shared" si="46"/>
        <v>0.76765436636200746</v>
      </c>
      <c r="W146" s="45">
        <f t="shared" si="47"/>
        <v>0.99752124782333362</v>
      </c>
      <c r="X146" s="45">
        <f t="shared" si="48"/>
        <v>0.8970184174336614</v>
      </c>
      <c r="Y146" s="45">
        <f t="shared" si="49"/>
        <v>0.710532663663761</v>
      </c>
      <c r="Z146" s="45">
        <f t="shared" si="50"/>
        <v>0.63120754576392124</v>
      </c>
      <c r="AA146" s="43"/>
      <c r="AB146" s="43"/>
      <c r="AC146" s="43"/>
      <c r="AE146" s="45">
        <v>6</v>
      </c>
      <c r="AF146" s="45">
        <f t="shared" si="51"/>
        <v>0.72653162823334116</v>
      </c>
      <c r="AG146" s="45">
        <f t="shared" si="52"/>
        <v>0.99752124782333362</v>
      </c>
      <c r="AH146" s="45">
        <f t="shared" si="53"/>
        <v>0.82253750364767986</v>
      </c>
      <c r="AI146" s="45">
        <f t="shared" si="54"/>
        <v>0.6872239146662884</v>
      </c>
      <c r="AJ146" s="45">
        <f t="shared" si="55"/>
        <v>0.63120754576392124</v>
      </c>
      <c r="AK146" s="43"/>
      <c r="AL146" s="43"/>
      <c r="AM146" s="43"/>
    </row>
    <row r="147" spans="9:39" x14ac:dyDescent="0.25"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AL147" s="43"/>
      <c r="AM147" s="43"/>
    </row>
    <row r="148" spans="9:39" x14ac:dyDescent="0.25">
      <c r="I148" s="25">
        <v>8</v>
      </c>
      <c r="J148" s="52" t="s">
        <v>69</v>
      </c>
      <c r="K148" s="43"/>
      <c r="L148" s="43"/>
      <c r="M148" s="43"/>
      <c r="N148" s="43"/>
      <c r="O148" s="43"/>
      <c r="P148" s="43"/>
      <c r="Q148" s="52" t="s">
        <v>48</v>
      </c>
      <c r="R148" s="43"/>
      <c r="S148" s="43"/>
      <c r="T148" s="43"/>
      <c r="AL148" s="43"/>
      <c r="AM148" s="43"/>
    </row>
    <row r="149" spans="9:39" x14ac:dyDescent="0.25">
      <c r="J149" s="43"/>
      <c r="K149" s="43"/>
      <c r="L149" s="43"/>
      <c r="M149" s="43"/>
      <c r="N149" s="43"/>
      <c r="O149" s="43"/>
      <c r="P149" s="43"/>
      <c r="Q149" s="52"/>
      <c r="R149" s="43"/>
      <c r="S149" s="43"/>
      <c r="T149" s="43"/>
      <c r="AL149" s="43"/>
      <c r="AM149" s="43"/>
    </row>
    <row r="150" spans="9:39" x14ac:dyDescent="0.25">
      <c r="J150" s="45"/>
      <c r="K150" s="45">
        <f>K28</f>
        <v>0.67307692307692313</v>
      </c>
      <c r="L150" s="45">
        <f t="shared" ref="L150:O150" si="56">L28</f>
        <v>0</v>
      </c>
      <c r="M150" s="45">
        <f t="shared" si="56"/>
        <v>0.4</v>
      </c>
      <c r="N150" s="45">
        <f t="shared" si="56"/>
        <v>0.8</v>
      </c>
      <c r="O150" s="45">
        <f t="shared" si="56"/>
        <v>1</v>
      </c>
      <c r="P150" s="43"/>
      <c r="Q150" s="43" t="s">
        <v>44</v>
      </c>
      <c r="R150" s="55">
        <f>M20</f>
        <v>2.3809523809523809</v>
      </c>
      <c r="S150" s="43"/>
      <c r="T150" s="43"/>
      <c r="AL150" s="43"/>
      <c r="AM150" s="43"/>
    </row>
    <row r="151" spans="9:39" x14ac:dyDescent="0.25">
      <c r="J151" s="45">
        <v>1E-4</v>
      </c>
      <c r="K151" s="45">
        <f>1/(1/(1-EXP(-1*J151)) + $K$150/(1-EXP(-1*$K$150*J151)) - 1/J151)</f>
        <v>9.9991635194066736E-5</v>
      </c>
      <c r="L151" s="45">
        <f>1-EXP(-1*J151)</f>
        <v>9.999500016666385E-5</v>
      </c>
      <c r="M151" s="45">
        <f>1/(1/(1-EXP(-1*J151)) + $M$150/(1-EXP(-1*$M$150*J151)) - 1/J151)</f>
        <v>9.9993000393227405E-5</v>
      </c>
      <c r="N151" s="45">
        <f>1/(1/(1-EXP(-1*J151)) + $N$150/(1-EXP(-1*$N$150*J151)) - 1/J151)</f>
        <v>9.9991000673249879E-5</v>
      </c>
      <c r="O151" s="45">
        <f>1/(1/(1-EXP(-1*J151)) + $O$150/(1-EXP(-1*$O$150*J151)) - 1/J151)</f>
        <v>9.9990000833269377E-5</v>
      </c>
      <c r="P151" s="43"/>
      <c r="Q151" s="43" t="s">
        <v>49</v>
      </c>
      <c r="R151" s="45">
        <f>1/(1/(1-EXP(-1*R150)) + $K$150/(1-EXP(-1*$K$150*R150)) - 1/R150)</f>
        <v>0.6558743560079856</v>
      </c>
      <c r="S151" s="43"/>
      <c r="T151" s="43"/>
      <c r="AL151" s="43"/>
      <c r="AM151" s="43"/>
    </row>
    <row r="152" spans="9:39" x14ac:dyDescent="0.25">
      <c r="J152" s="45">
        <v>0.01</v>
      </c>
      <c r="K152" s="45">
        <f t="shared" ref="K152:K176" si="57">1/(1/(1-EXP(-1*J152)) + $K$150/(1-EXP(-1*$K$150*J152)) - 1/J152)</f>
        <v>9.9169210612130645E-3</v>
      </c>
      <c r="L152" s="45">
        <f t="shared" ref="L152:L176" si="58">1-EXP(-1*J152)</f>
        <v>9.9501662508318933E-3</v>
      </c>
      <c r="M152" s="45">
        <f t="shared" ref="M152:M176" si="59">1/(1/(1-EXP(-1*J152)) + $M$150/(1-EXP(-1*$M$150*J152)) - 1/J152)</f>
        <v>9.9303912674867083E-3</v>
      </c>
      <c r="N152" s="45">
        <f t="shared" ref="N152:N176" si="60">1/(1/(1-EXP(-1*J152)) + $N$150/(1-EXP(-1*$N$150*J152)) - 1/J152)</f>
        <v>9.9106685375526214E-3</v>
      </c>
      <c r="O152" s="45">
        <f t="shared" ref="O152:O176" si="61">1/(1/(1-EXP(-1*J152)) + $O$150/(1-EXP(-1*$O$150*J152)) - 1/J152)</f>
        <v>9.9008267193032278E-3</v>
      </c>
      <c r="P152" s="43"/>
      <c r="Q152" s="43"/>
      <c r="R152" s="43"/>
      <c r="S152" s="43"/>
      <c r="T152" s="43"/>
      <c r="AL152" s="43"/>
      <c r="AM152" s="43"/>
    </row>
    <row r="153" spans="9:39" x14ac:dyDescent="0.25">
      <c r="J153" s="45">
        <v>0.02</v>
      </c>
      <c r="K153" s="45">
        <f t="shared" si="57"/>
        <v>1.966995384395569E-2</v>
      </c>
      <c r="L153" s="45">
        <f t="shared" si="58"/>
        <v>1.9801326693244747E-2</v>
      </c>
      <c r="M153" s="45">
        <f t="shared" si="59"/>
        <v>1.9723113784446474E-2</v>
      </c>
      <c r="N153" s="45">
        <f t="shared" si="60"/>
        <v>1.9645310473982817E-2</v>
      </c>
      <c r="O153" s="45">
        <f t="shared" si="61"/>
        <v>1.9606561671179051E-2</v>
      </c>
      <c r="P153" s="43"/>
      <c r="Q153" s="43"/>
      <c r="R153" s="43"/>
      <c r="S153" s="43"/>
      <c r="T153" s="43"/>
      <c r="AL153" s="43"/>
      <c r="AM153" s="43"/>
    </row>
    <row r="154" spans="9:39" x14ac:dyDescent="0.25">
      <c r="J154" s="45">
        <v>0.03</v>
      </c>
      <c r="K154" s="45">
        <f t="shared" si="57"/>
        <v>2.9262436486262804E-2</v>
      </c>
      <c r="L154" s="45">
        <f t="shared" si="58"/>
        <v>2.9554466451491845E-2</v>
      </c>
      <c r="M154" s="45">
        <f t="shared" si="59"/>
        <v>2.938045439213165E-2</v>
      </c>
      <c r="N154" s="45">
        <f t="shared" si="60"/>
        <v>2.9207796969123359E-2</v>
      </c>
      <c r="O154" s="45">
        <f t="shared" si="61"/>
        <v>2.9121972591877956E-2</v>
      </c>
      <c r="P154" s="43"/>
      <c r="Q154" s="43"/>
      <c r="R154" s="43"/>
      <c r="S154" s="43"/>
      <c r="T154" s="43"/>
      <c r="AM154" s="43"/>
    </row>
    <row r="155" spans="9:39" x14ac:dyDescent="0.25">
      <c r="J155" s="45">
        <v>0.04</v>
      </c>
      <c r="K155" s="45">
        <f t="shared" si="57"/>
        <v>3.8697621043860216E-2</v>
      </c>
      <c r="L155" s="45">
        <f t="shared" si="58"/>
        <v>3.9210560847676823E-2</v>
      </c>
      <c r="M155" s="45">
        <f t="shared" si="59"/>
        <v>3.8904652615686409E-2</v>
      </c>
      <c r="N155" s="45">
        <f t="shared" si="60"/>
        <v>3.8601891164666648E-2</v>
      </c>
      <c r="O155" s="45">
        <f t="shared" si="61"/>
        <v>3.8451679319492262E-2</v>
      </c>
      <c r="P155" s="43"/>
      <c r="Q155" s="43"/>
      <c r="R155" s="43"/>
      <c r="S155" s="43"/>
      <c r="T155" s="43"/>
      <c r="AM155" s="43"/>
    </row>
    <row r="156" spans="9:39" x14ac:dyDescent="0.25">
      <c r="J156" s="45">
        <v>0.05</v>
      </c>
      <c r="K156" s="45">
        <f t="shared" si="57"/>
        <v>4.7978676231450246E-2</v>
      </c>
      <c r="L156" s="45">
        <f t="shared" si="58"/>
        <v>4.8770575499285984E-2</v>
      </c>
      <c r="M156" s="45">
        <f t="shared" si="59"/>
        <v>4.8297901871505566E-2</v>
      </c>
      <c r="N156" s="45">
        <f t="shared" si="60"/>
        <v>4.7831251905106641E-2</v>
      </c>
      <c r="O156" s="45">
        <f t="shared" si="61"/>
        <v>4.7600159453876197E-2</v>
      </c>
      <c r="P156" s="43"/>
      <c r="Q156" s="43"/>
      <c r="R156" s="43"/>
      <c r="S156" s="43"/>
      <c r="T156" s="43"/>
      <c r="AM156" s="43"/>
    </row>
    <row r="157" spans="9:39" x14ac:dyDescent="0.25">
      <c r="J157" s="45">
        <v>0.06</v>
      </c>
      <c r="K157" s="45">
        <f t="shared" si="57"/>
        <v>5.7108690059879175E-2</v>
      </c>
      <c r="L157" s="45">
        <f t="shared" si="58"/>
        <v>5.823546641575128E-2</v>
      </c>
      <c r="M157" s="45">
        <f t="shared" si="59"/>
        <v>5.7562350637750476E-2</v>
      </c>
      <c r="N157" s="45">
        <f t="shared" si="60"/>
        <v>5.6899437305913417E-2</v>
      </c>
      <c r="O157" s="45">
        <f t="shared" si="61"/>
        <v>5.6571753758635275E-2</v>
      </c>
      <c r="P157" s="43"/>
      <c r="Q157" s="43"/>
      <c r="R157" s="43"/>
      <c r="S157" s="43"/>
      <c r="T157" s="43"/>
      <c r="AM157" s="43"/>
    </row>
    <row r="158" spans="9:39" x14ac:dyDescent="0.25">
      <c r="J158" s="45">
        <v>7.0000000000000007E-2</v>
      </c>
      <c r="K158" s="45">
        <f t="shared" si="57"/>
        <v>6.6090672373770046E-2</v>
      </c>
      <c r="L158" s="45">
        <f t="shared" si="58"/>
        <v>6.7606180094051727E-2</v>
      </c>
      <c r="M158" s="45">
        <f t="shared" si="59"/>
        <v>6.6700103589333037E-2</v>
      </c>
      <c r="N158" s="45">
        <f t="shared" si="60"/>
        <v>6.5809908176210186E-2</v>
      </c>
      <c r="O158" s="45">
        <f t="shared" si="61"/>
        <v>6.5370671318792761E-2</v>
      </c>
      <c r="P158" s="43"/>
      <c r="Q158" s="43"/>
      <c r="R158" s="43"/>
      <c r="S158" s="43"/>
      <c r="T158" s="43"/>
      <c r="AM158" s="43"/>
    </row>
    <row r="159" spans="9:39" x14ac:dyDescent="0.25">
      <c r="J159" s="45">
        <v>0.08</v>
      </c>
      <c r="K159" s="45">
        <f t="shared" si="57"/>
        <v>7.4927557293980693E-2</v>
      </c>
      <c r="L159" s="45">
        <f t="shared" si="58"/>
        <v>7.6883653613364245E-2</v>
      </c>
      <c r="M159" s="45">
        <f t="shared" si="59"/>
        <v>7.5713222698615537E-2</v>
      </c>
      <c r="N159" s="45">
        <f t="shared" si="60"/>
        <v>7.4566031302827657E-2</v>
      </c>
      <c r="O159" s="45">
        <f t="shared" si="61"/>
        <v>7.4000994466933256E-2</v>
      </c>
      <c r="P159" s="43"/>
      <c r="Q159" s="43"/>
      <c r="R159" s="43"/>
      <c r="S159" s="43"/>
      <c r="T159" s="43"/>
      <c r="AM159" s="43"/>
    </row>
    <row r="160" spans="9:39" x14ac:dyDescent="0.25">
      <c r="J160" s="45">
        <v>0.09</v>
      </c>
      <c r="K160" s="45">
        <f t="shared" si="57"/>
        <v>8.3622205569021224E-2</v>
      </c>
      <c r="L160" s="45">
        <f t="shared" si="58"/>
        <v>8.6068814728771814E-2</v>
      </c>
      <c r="M160" s="45">
        <f t="shared" si="59"/>
        <v>8.4603728303033213E-2</v>
      </c>
      <c r="N160" s="45">
        <f t="shared" si="60"/>
        <v>8.3171082602242138E-2</v>
      </c>
      <c r="O160" s="45">
        <f t="shared" si="61"/>
        <v>8.2466683489856682E-2</v>
      </c>
      <c r="P160" s="43"/>
      <c r="Q160" s="43"/>
      <c r="R160" s="43"/>
      <c r="S160" s="43"/>
      <c r="T160" s="43"/>
      <c r="AM160" s="43"/>
    </row>
    <row r="161" spans="10:39" x14ac:dyDescent="0.25">
      <c r="J161" s="45">
        <v>0.1</v>
      </c>
      <c r="K161" s="45">
        <f t="shared" si="57"/>
        <v>9.2177406839372561E-2</v>
      </c>
      <c r="L161" s="45">
        <f t="shared" si="58"/>
        <v>9.5162581964040482E-2</v>
      </c>
      <c r="M161" s="45">
        <f t="shared" si="59"/>
        <v>9.3373600140792851E-2</v>
      </c>
      <c r="N161" s="45">
        <f t="shared" si="60"/>
        <v>9.1628250146561008E-2</v>
      </c>
      <c r="O161" s="45">
        <f t="shared" si="61"/>
        <v>9.0771581127073786E-2</v>
      </c>
      <c r="P161" s="43"/>
      <c r="Q161" s="43"/>
      <c r="R161" s="43"/>
      <c r="S161" s="43"/>
      <c r="T161" s="43"/>
      <c r="AM161" s="43"/>
    </row>
    <row r="162" spans="10:39" x14ac:dyDescent="0.25">
      <c r="J162" s="45">
        <v>0.2</v>
      </c>
      <c r="K162" s="45">
        <f t="shared" si="57"/>
        <v>0.17062685073172076</v>
      </c>
      <c r="L162" s="45">
        <f t="shared" si="58"/>
        <v>0.18126924692201818</v>
      </c>
      <c r="M162" s="45">
        <f t="shared" si="59"/>
        <v>0.17484590114411305</v>
      </c>
      <c r="N162" s="45">
        <f t="shared" si="60"/>
        <v>0.16871037680714146</v>
      </c>
      <c r="O162" s="45">
        <f t="shared" si="61"/>
        <v>0.16574646625698047</v>
      </c>
      <c r="P162" s="43"/>
      <c r="Q162" s="43"/>
      <c r="R162" s="43"/>
      <c r="S162" s="43"/>
      <c r="T162" s="43"/>
      <c r="AM162" s="43"/>
    </row>
    <row r="163" spans="10:39" x14ac:dyDescent="0.25">
      <c r="J163" s="45">
        <v>0.4</v>
      </c>
      <c r="K163" s="45">
        <f t="shared" si="57"/>
        <v>0.2954326598768604</v>
      </c>
      <c r="L163" s="45">
        <f t="shared" si="58"/>
        <v>0.32967995396436067</v>
      </c>
      <c r="M163" s="45">
        <f t="shared" si="59"/>
        <v>0.30877770017797512</v>
      </c>
      <c r="N163" s="45">
        <f t="shared" si="60"/>
        <v>0.28947399088716086</v>
      </c>
      <c r="O163" s="45">
        <f t="shared" si="61"/>
        <v>0.28038775446061132</v>
      </c>
      <c r="P163" s="43"/>
      <c r="Q163" s="43"/>
      <c r="R163" s="43"/>
      <c r="S163" s="43"/>
      <c r="T163" s="43"/>
      <c r="AM163" s="43"/>
    </row>
    <row r="164" spans="10:39" x14ac:dyDescent="0.25">
      <c r="J164" s="45">
        <v>0.6</v>
      </c>
      <c r="K164" s="45">
        <f t="shared" si="57"/>
        <v>0.38827442749212399</v>
      </c>
      <c r="L164" s="45">
        <f t="shared" si="58"/>
        <v>0.45118836390597361</v>
      </c>
      <c r="M164" s="45">
        <f t="shared" si="59"/>
        <v>0.41247973173911073</v>
      </c>
      <c r="N164" s="45">
        <f t="shared" si="60"/>
        <v>0.37760828123906637</v>
      </c>
      <c r="O164" s="45">
        <f t="shared" si="61"/>
        <v>0.3615235197942242</v>
      </c>
      <c r="P164" s="43"/>
      <c r="Q164" s="43"/>
      <c r="R164" s="43"/>
      <c r="S164" s="43"/>
      <c r="T164" s="43"/>
    </row>
    <row r="165" spans="10:39" x14ac:dyDescent="0.25">
      <c r="J165" s="45">
        <v>0.8</v>
      </c>
      <c r="K165" s="45">
        <f t="shared" si="57"/>
        <v>0.45817715305788542</v>
      </c>
      <c r="L165" s="45">
        <f t="shared" si="58"/>
        <v>0.55067103588277844</v>
      </c>
      <c r="M165" s="45">
        <f t="shared" si="59"/>
        <v>0.49343369831246142</v>
      </c>
      <c r="N165" s="45">
        <f t="shared" si="60"/>
        <v>0.44280225260707612</v>
      </c>
      <c r="O165" s="45">
        <f t="shared" si="61"/>
        <v>0.41982718839447758</v>
      </c>
      <c r="P165" s="43"/>
      <c r="Q165" s="43"/>
      <c r="R165" s="43"/>
      <c r="S165" s="43"/>
      <c r="T165" s="43"/>
    </row>
    <row r="166" spans="10:39" x14ac:dyDescent="0.25">
      <c r="J166" s="45">
        <v>1</v>
      </c>
      <c r="K166" s="45">
        <f t="shared" si="57"/>
        <v>0.511251137713708</v>
      </c>
      <c r="L166" s="45">
        <f t="shared" si="58"/>
        <v>0.63212055882855767</v>
      </c>
      <c r="M166" s="45">
        <f t="shared" si="59"/>
        <v>0.55701784512869446</v>
      </c>
      <c r="N166" s="45">
        <f t="shared" si="60"/>
        <v>0.49146094384920036</v>
      </c>
      <c r="O166" s="45">
        <f t="shared" si="61"/>
        <v>0.46211715726000974</v>
      </c>
      <c r="P166" s="43"/>
      <c r="Q166" s="43"/>
      <c r="R166" s="43"/>
      <c r="S166" s="43"/>
      <c r="T166" s="43"/>
    </row>
    <row r="167" spans="10:39" x14ac:dyDescent="0.25">
      <c r="J167" s="45">
        <v>1.5</v>
      </c>
      <c r="K167" s="45">
        <f t="shared" si="57"/>
        <v>0.59543474479135494</v>
      </c>
      <c r="L167" s="45">
        <f t="shared" si="58"/>
        <v>0.77686983985157021</v>
      </c>
      <c r="M167" s="45">
        <f t="shared" si="59"/>
        <v>0.66352688567162832</v>
      </c>
      <c r="N167" s="45">
        <f t="shared" si="60"/>
        <v>0.5664565528727753</v>
      </c>
      <c r="O167" s="45">
        <f t="shared" si="61"/>
        <v>0.52417297946223373</v>
      </c>
      <c r="P167" s="43"/>
      <c r="Q167" s="43"/>
      <c r="R167" s="43"/>
      <c r="S167" s="43"/>
      <c r="T167" s="43"/>
    </row>
    <row r="168" spans="10:39" x14ac:dyDescent="0.25">
      <c r="J168" s="45">
        <v>2</v>
      </c>
      <c r="K168" s="45">
        <f t="shared" si="57"/>
        <v>0.63841663296102225</v>
      </c>
      <c r="L168" s="45">
        <f t="shared" si="58"/>
        <v>0.8646647167633873</v>
      </c>
      <c r="M168" s="45">
        <f t="shared" si="59"/>
        <v>0.72311592503012323</v>
      </c>
      <c r="N168" s="45">
        <f t="shared" si="60"/>
        <v>0.60281129841604508</v>
      </c>
      <c r="O168" s="45">
        <f t="shared" si="61"/>
        <v>0.55156124538667661</v>
      </c>
      <c r="P168" s="43"/>
      <c r="Q168" s="43"/>
      <c r="R168" s="43"/>
      <c r="S168" s="43"/>
      <c r="T168" s="43"/>
    </row>
    <row r="169" spans="10:39" x14ac:dyDescent="0.25">
      <c r="J169" s="45">
        <v>2.5</v>
      </c>
      <c r="K169" s="45">
        <f t="shared" si="57"/>
        <v>0.65955568863256686</v>
      </c>
      <c r="L169" s="45">
        <f t="shared" si="58"/>
        <v>0.91791500137610116</v>
      </c>
      <c r="M169" s="45">
        <f t="shared" si="59"/>
        <v>0.75630598137937877</v>
      </c>
      <c r="N169" s="45">
        <f t="shared" si="60"/>
        <v>0.6193332539978994</v>
      </c>
      <c r="O169" s="45">
        <f t="shared" si="61"/>
        <v>0.56216063707978714</v>
      </c>
      <c r="P169" s="43"/>
      <c r="Q169" s="43"/>
      <c r="R169" s="43"/>
      <c r="S169" s="43"/>
      <c r="T169" s="43"/>
    </row>
    <row r="170" spans="10:39" x14ac:dyDescent="0.25">
      <c r="J170" s="45">
        <v>3</v>
      </c>
      <c r="K170" s="45">
        <f t="shared" si="57"/>
        <v>0.66881849755977341</v>
      </c>
      <c r="L170" s="45">
        <f t="shared" si="58"/>
        <v>0.95021293163213605</v>
      </c>
      <c r="M170" s="45">
        <f t="shared" si="59"/>
        <v>0.77431296197179056</v>
      </c>
      <c r="N170" s="45">
        <f t="shared" si="60"/>
        <v>0.62543883101144648</v>
      </c>
      <c r="O170" s="45">
        <f t="shared" si="61"/>
        <v>0.56450673192795831</v>
      </c>
      <c r="P170" s="43"/>
      <c r="Q170" s="43"/>
      <c r="R170" s="43"/>
      <c r="S170" s="43"/>
      <c r="T170" s="43"/>
    </row>
    <row r="171" spans="10:39" x14ac:dyDescent="0.25">
      <c r="J171" s="45">
        <v>3.5</v>
      </c>
      <c r="K171" s="45">
        <f t="shared" si="57"/>
        <v>0.67158836688404211</v>
      </c>
      <c r="L171" s="45">
        <f t="shared" si="58"/>
        <v>0.96980261657768152</v>
      </c>
      <c r="M171" s="45">
        <f t="shared" si="59"/>
        <v>0.78348556545241932</v>
      </c>
      <c r="N171" s="45">
        <f t="shared" si="60"/>
        <v>0.62608733521649984</v>
      </c>
      <c r="O171" s="45">
        <f t="shared" si="61"/>
        <v>0.56288524938722861</v>
      </c>
      <c r="P171" s="43"/>
      <c r="Q171" s="43"/>
      <c r="R171" s="43"/>
      <c r="S171" s="43"/>
      <c r="T171" s="43"/>
    </row>
    <row r="172" spans="10:39" x14ac:dyDescent="0.25">
      <c r="J172" s="45">
        <v>4</v>
      </c>
      <c r="K172" s="45">
        <f t="shared" si="57"/>
        <v>0.67085753037732165</v>
      </c>
      <c r="L172" s="45">
        <f t="shared" si="58"/>
        <v>0.98168436111126578</v>
      </c>
      <c r="M172" s="45">
        <f t="shared" si="59"/>
        <v>0.78749737617028703</v>
      </c>
      <c r="N172" s="45">
        <f t="shared" si="60"/>
        <v>0.62396544391300313</v>
      </c>
      <c r="O172" s="45">
        <f t="shared" si="61"/>
        <v>0.55949855299851048</v>
      </c>
      <c r="P172" s="43"/>
      <c r="Q172" s="43"/>
      <c r="R172" s="43"/>
      <c r="S172" s="43"/>
      <c r="T172" s="43"/>
    </row>
    <row r="173" spans="10:39" x14ac:dyDescent="0.25">
      <c r="J173" s="45">
        <v>4.5</v>
      </c>
      <c r="K173" s="45">
        <f t="shared" si="57"/>
        <v>0.66831468996533727</v>
      </c>
      <c r="L173" s="45">
        <f t="shared" si="58"/>
        <v>0.98889100346175773</v>
      </c>
      <c r="M173" s="45">
        <f t="shared" si="59"/>
        <v>0.7885036041502127</v>
      </c>
      <c r="N173" s="45">
        <f t="shared" si="60"/>
        <v>0.62054580169397611</v>
      </c>
      <c r="O173" s="45">
        <f t="shared" si="61"/>
        <v>0.5554798364996465</v>
      </c>
      <c r="P173" s="43"/>
      <c r="Q173" s="43"/>
      <c r="R173" s="43"/>
      <c r="S173" s="43"/>
      <c r="T173" s="43"/>
    </row>
    <row r="174" spans="10:39" x14ac:dyDescent="0.25">
      <c r="J174" s="45">
        <v>5</v>
      </c>
      <c r="K174" s="45">
        <f t="shared" si="57"/>
        <v>0.66491719340043065</v>
      </c>
      <c r="L174" s="45">
        <f t="shared" si="58"/>
        <v>0.99326205300091452</v>
      </c>
      <c r="M174" s="45">
        <f t="shared" si="59"/>
        <v>0.78777951543349467</v>
      </c>
      <c r="N174" s="45">
        <f t="shared" si="60"/>
        <v>0.61663323385791025</v>
      </c>
      <c r="O174" s="45">
        <f t="shared" si="61"/>
        <v>0.55139944053321488</v>
      </c>
      <c r="P174" s="43"/>
      <c r="Q174" s="43"/>
      <c r="R174" s="43"/>
      <c r="S174" s="43"/>
      <c r="T174" s="43"/>
    </row>
    <row r="175" spans="10:39" x14ac:dyDescent="0.25">
      <c r="J175" s="45">
        <v>5.5</v>
      </c>
      <c r="K175" s="45">
        <f t="shared" si="57"/>
        <v>0.66120451912677114</v>
      </c>
      <c r="L175" s="45">
        <f t="shared" si="58"/>
        <v>0.99591322856153597</v>
      </c>
      <c r="M175" s="45">
        <f t="shared" si="59"/>
        <v>0.7860834843945036</v>
      </c>
      <c r="N175" s="45">
        <f t="shared" si="60"/>
        <v>0.61265901151844793</v>
      </c>
      <c r="O175" s="45">
        <f t="shared" si="61"/>
        <v>0.54752851331984675</v>
      </c>
      <c r="P175" s="43"/>
      <c r="Q175" s="43"/>
      <c r="R175" s="43"/>
      <c r="S175" s="43"/>
      <c r="T175" s="43"/>
    </row>
    <row r="176" spans="10:39" x14ac:dyDescent="0.25">
      <c r="J176" s="45">
        <v>6</v>
      </c>
      <c r="K176" s="45">
        <f t="shared" si="57"/>
        <v>0.65747486879710293</v>
      </c>
      <c r="L176" s="45">
        <f t="shared" si="58"/>
        <v>0.99752124782333362</v>
      </c>
      <c r="M176" s="45">
        <f t="shared" si="59"/>
        <v>0.7838675334403552</v>
      </c>
      <c r="N176" s="45">
        <f t="shared" si="60"/>
        <v>0.60884406577075101</v>
      </c>
      <c r="O176" s="45">
        <f t="shared" si="61"/>
        <v>0.54397991777588661</v>
      </c>
      <c r="P176" s="43"/>
      <c r="Q176" s="43"/>
      <c r="R176" s="43"/>
      <c r="S176" s="43"/>
      <c r="T176" s="43"/>
    </row>
    <row r="177" spans="10:20" x14ac:dyDescent="0.25"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0:20" x14ac:dyDescent="0.25"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0:20" x14ac:dyDescent="0.25"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0:20" x14ac:dyDescent="0.25"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0:20" x14ac:dyDescent="0.25"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0:20" x14ac:dyDescent="0.25"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0:20" x14ac:dyDescent="0.25"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0:20" x14ac:dyDescent="0.25"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0:20" x14ac:dyDescent="0.25"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0:20" x14ac:dyDescent="0.25"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0:20" x14ac:dyDescent="0.25"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0:20" x14ac:dyDescent="0.25"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0:20" x14ac:dyDescent="0.25"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0:20" x14ac:dyDescent="0.25"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0:20" x14ac:dyDescent="0.25"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0:20" x14ac:dyDescent="0.25"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0:20" x14ac:dyDescent="0.25"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0:20" x14ac:dyDescent="0.25"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0:20" x14ac:dyDescent="0.25"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0:20" x14ac:dyDescent="0.25"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0:20" x14ac:dyDescent="0.25"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0:20" x14ac:dyDescent="0.25"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0:20" x14ac:dyDescent="0.25"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0:20" x14ac:dyDescent="0.25"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0:20" x14ac:dyDescent="0.25"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0:20" x14ac:dyDescent="0.25"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0:20" x14ac:dyDescent="0.25"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0:20" x14ac:dyDescent="0.25"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0:20" x14ac:dyDescent="0.25"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0:20" x14ac:dyDescent="0.25"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0:20" x14ac:dyDescent="0.25"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0:20" x14ac:dyDescent="0.25"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0:20" x14ac:dyDescent="0.25"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0:20" x14ac:dyDescent="0.25"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0:20" x14ac:dyDescent="0.25"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0:20" x14ac:dyDescent="0.25"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0:20" x14ac:dyDescent="0.25"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0:20" x14ac:dyDescent="0.25"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0:20" x14ac:dyDescent="0.25"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0:20" x14ac:dyDescent="0.25"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0:20" x14ac:dyDescent="0.25"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0:20" x14ac:dyDescent="0.25"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0:20" x14ac:dyDescent="0.25"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0:20" x14ac:dyDescent="0.25"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0:20" x14ac:dyDescent="0.25"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0:20" x14ac:dyDescent="0.25"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0:20" x14ac:dyDescent="0.25"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0:20" x14ac:dyDescent="0.25"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0:20" x14ac:dyDescent="0.25"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0:20" x14ac:dyDescent="0.25"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0:20" x14ac:dyDescent="0.25"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0:20" x14ac:dyDescent="0.25"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0:20" x14ac:dyDescent="0.25"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0:20" x14ac:dyDescent="0.25"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0:20" x14ac:dyDescent="0.25"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0:20" x14ac:dyDescent="0.25"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0:20" x14ac:dyDescent="0.25"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0:20" x14ac:dyDescent="0.25"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0:20" x14ac:dyDescent="0.25"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0:20" x14ac:dyDescent="0.25"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0:20" x14ac:dyDescent="0.25"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0:20" x14ac:dyDescent="0.25"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0:20" x14ac:dyDescent="0.25"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0:20" x14ac:dyDescent="0.25"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0:20" x14ac:dyDescent="0.25"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0:20" x14ac:dyDescent="0.25"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0:20" x14ac:dyDescent="0.25"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0:20" x14ac:dyDescent="0.25"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0:20" x14ac:dyDescent="0.25"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0:20" x14ac:dyDescent="0.25"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0:20" x14ac:dyDescent="0.25"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0:20" x14ac:dyDescent="0.25"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0:20" x14ac:dyDescent="0.25"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0:20" x14ac:dyDescent="0.25"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0:20" x14ac:dyDescent="0.25"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0:20" x14ac:dyDescent="0.25"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0:20" x14ac:dyDescent="0.25"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0:20" x14ac:dyDescent="0.25"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0:20" x14ac:dyDescent="0.25"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0:20" x14ac:dyDescent="0.25"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0:20" x14ac:dyDescent="0.25"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0:20" x14ac:dyDescent="0.25"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0:20" x14ac:dyDescent="0.25"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0:20" x14ac:dyDescent="0.25"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0:20" x14ac:dyDescent="0.25"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0:20" x14ac:dyDescent="0.25"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0:20" x14ac:dyDescent="0.25"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0:20" x14ac:dyDescent="0.25"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0:20" x14ac:dyDescent="0.25"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0:20" x14ac:dyDescent="0.25"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0:20" x14ac:dyDescent="0.25"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0:20" x14ac:dyDescent="0.25"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0:20" x14ac:dyDescent="0.25"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0:20" x14ac:dyDescent="0.25"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0:20" x14ac:dyDescent="0.25"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0:20" x14ac:dyDescent="0.25"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0:20" x14ac:dyDescent="0.25"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0:20" x14ac:dyDescent="0.25"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0:20" x14ac:dyDescent="0.25"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0:20" x14ac:dyDescent="0.25"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0:20" x14ac:dyDescent="0.25"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0:20" x14ac:dyDescent="0.25"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0:20" x14ac:dyDescent="0.25"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0:20" x14ac:dyDescent="0.25"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0:20" x14ac:dyDescent="0.25"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0:20" x14ac:dyDescent="0.25"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0:20" x14ac:dyDescent="0.25"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0:20" x14ac:dyDescent="0.25"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0:20" x14ac:dyDescent="0.25"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0:20" x14ac:dyDescent="0.25"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0:20" x14ac:dyDescent="0.25"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0:20" x14ac:dyDescent="0.25"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0:20" x14ac:dyDescent="0.25"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0:20" x14ac:dyDescent="0.25"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0:20" x14ac:dyDescent="0.25"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0:20" x14ac:dyDescent="0.25"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0:20" x14ac:dyDescent="0.25"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0:20" x14ac:dyDescent="0.25"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0:20" x14ac:dyDescent="0.25"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0:20" x14ac:dyDescent="0.25"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0:20" x14ac:dyDescent="0.25"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0:20" x14ac:dyDescent="0.25"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0:20" x14ac:dyDescent="0.25"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0:20" x14ac:dyDescent="0.25"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0:20" x14ac:dyDescent="0.25"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0:20" x14ac:dyDescent="0.25"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0:20" x14ac:dyDescent="0.25"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0:20" x14ac:dyDescent="0.25"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0:20" x14ac:dyDescent="0.25"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0:20" x14ac:dyDescent="0.25"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0:20" x14ac:dyDescent="0.25"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0:20" x14ac:dyDescent="0.25"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0:20" x14ac:dyDescent="0.25"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0:20" x14ac:dyDescent="0.25"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0:20" x14ac:dyDescent="0.25"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0:20" x14ac:dyDescent="0.25"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0:20" x14ac:dyDescent="0.25"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0:20" x14ac:dyDescent="0.25"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0:20" x14ac:dyDescent="0.25"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0:20" x14ac:dyDescent="0.25"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0:20" x14ac:dyDescent="0.25"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0:20" x14ac:dyDescent="0.25"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0:20" x14ac:dyDescent="0.25"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0:20" x14ac:dyDescent="0.25"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0:20" x14ac:dyDescent="0.25"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0:20" x14ac:dyDescent="0.25"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0:20" x14ac:dyDescent="0.25"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0:20" x14ac:dyDescent="0.25"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0:20" x14ac:dyDescent="0.25"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0:20" x14ac:dyDescent="0.25"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0:20" x14ac:dyDescent="0.25"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0:20" x14ac:dyDescent="0.25"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0:20" x14ac:dyDescent="0.25"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0:20" x14ac:dyDescent="0.25"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0:20" x14ac:dyDescent="0.25"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0:20" x14ac:dyDescent="0.25"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0:20" x14ac:dyDescent="0.25"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0:20" x14ac:dyDescent="0.25"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0:20" x14ac:dyDescent="0.25"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0:20" x14ac:dyDescent="0.25"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0:20" x14ac:dyDescent="0.25"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0:20" x14ac:dyDescent="0.25"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0:20" x14ac:dyDescent="0.25"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0:20" x14ac:dyDescent="0.25"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0:20" x14ac:dyDescent="0.25"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0:20" x14ac:dyDescent="0.25"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0:20" x14ac:dyDescent="0.25"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0:20" x14ac:dyDescent="0.25"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0:20" x14ac:dyDescent="0.25"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0:20" x14ac:dyDescent="0.25"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0:20" x14ac:dyDescent="0.25"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0:20" x14ac:dyDescent="0.25"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0:20" x14ac:dyDescent="0.25"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0:20" x14ac:dyDescent="0.25"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0:20" x14ac:dyDescent="0.25"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0:20" x14ac:dyDescent="0.25"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0:20" x14ac:dyDescent="0.25"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0:20" x14ac:dyDescent="0.25"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0:20" x14ac:dyDescent="0.25"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0:20" x14ac:dyDescent="0.25"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0:20" x14ac:dyDescent="0.25"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0:20" x14ac:dyDescent="0.25"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0:20" x14ac:dyDescent="0.25"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0:20" x14ac:dyDescent="0.25"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0:20" x14ac:dyDescent="0.25"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0:20" x14ac:dyDescent="0.25"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0:20" x14ac:dyDescent="0.25"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0:20" x14ac:dyDescent="0.25"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0:20" x14ac:dyDescent="0.25"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0:20" x14ac:dyDescent="0.25"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0:20" x14ac:dyDescent="0.25"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0:20" x14ac:dyDescent="0.25"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0:20" x14ac:dyDescent="0.25"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0:20" x14ac:dyDescent="0.25"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0:20" x14ac:dyDescent="0.25"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0:20" x14ac:dyDescent="0.25"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0:20" x14ac:dyDescent="0.25"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0:20" x14ac:dyDescent="0.25"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0:20" x14ac:dyDescent="0.25"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0:20" x14ac:dyDescent="0.25"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0:20" x14ac:dyDescent="0.25"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0:20" x14ac:dyDescent="0.25"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spans="10:20" x14ac:dyDescent="0.25"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spans="10:20" x14ac:dyDescent="0.25"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spans="10:20" x14ac:dyDescent="0.25"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0:20" x14ac:dyDescent="0.25"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spans="10:20" x14ac:dyDescent="0.25"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spans="10:20" x14ac:dyDescent="0.25"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spans="10:20" x14ac:dyDescent="0.25"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spans="10:20" x14ac:dyDescent="0.25"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spans="10:20" x14ac:dyDescent="0.25"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spans="10:20" x14ac:dyDescent="0.25"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0:20" x14ac:dyDescent="0.25"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0:20" x14ac:dyDescent="0.25"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0:20" x14ac:dyDescent="0.25"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0:20" x14ac:dyDescent="0.25"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0:20" x14ac:dyDescent="0.25"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0:20" x14ac:dyDescent="0.25"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0:20" x14ac:dyDescent="0.25"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0:20" x14ac:dyDescent="0.25"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0:20" x14ac:dyDescent="0.25"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0:20" x14ac:dyDescent="0.25"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0:20" x14ac:dyDescent="0.25"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0:20" x14ac:dyDescent="0.25"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0:20" x14ac:dyDescent="0.25"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0:20" x14ac:dyDescent="0.25"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0:20" x14ac:dyDescent="0.25"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0:20" x14ac:dyDescent="0.25"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0:20" x14ac:dyDescent="0.25"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0:20" x14ac:dyDescent="0.25"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0:20" x14ac:dyDescent="0.25"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0:20" x14ac:dyDescent="0.25"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0:20" x14ac:dyDescent="0.25"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0:20" x14ac:dyDescent="0.25"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0:20" x14ac:dyDescent="0.25"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0:20" x14ac:dyDescent="0.25"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0:20" x14ac:dyDescent="0.25"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0:20" x14ac:dyDescent="0.25"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0:20" x14ac:dyDescent="0.25"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0:20" x14ac:dyDescent="0.25"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0:20" x14ac:dyDescent="0.25"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0:20" x14ac:dyDescent="0.25"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0:20" x14ac:dyDescent="0.25"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0:20" x14ac:dyDescent="0.25"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0:20" x14ac:dyDescent="0.25"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0:20" x14ac:dyDescent="0.25"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0:20" x14ac:dyDescent="0.25"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0:20" x14ac:dyDescent="0.25"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0:20" x14ac:dyDescent="0.25"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0:20" x14ac:dyDescent="0.25"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0:20" x14ac:dyDescent="0.25"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0:20" x14ac:dyDescent="0.25"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0:20" x14ac:dyDescent="0.25"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0:20" x14ac:dyDescent="0.25"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0:20" x14ac:dyDescent="0.25"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0:20" x14ac:dyDescent="0.25"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0:20" x14ac:dyDescent="0.25"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0:20" x14ac:dyDescent="0.25"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0:20" x14ac:dyDescent="0.25"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0:20" x14ac:dyDescent="0.25"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0:20" x14ac:dyDescent="0.25"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0:20" x14ac:dyDescent="0.25"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0:20" x14ac:dyDescent="0.25"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0:20" x14ac:dyDescent="0.25"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0:20" x14ac:dyDescent="0.25"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0:20" x14ac:dyDescent="0.25"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0:20" x14ac:dyDescent="0.25"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0:20" x14ac:dyDescent="0.25"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0:20" x14ac:dyDescent="0.25"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0:20" x14ac:dyDescent="0.25"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0:20" x14ac:dyDescent="0.25"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0:20" x14ac:dyDescent="0.25"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0:20" x14ac:dyDescent="0.25"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0:20" x14ac:dyDescent="0.25"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0:20" x14ac:dyDescent="0.25"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0:20" x14ac:dyDescent="0.25"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0:20" x14ac:dyDescent="0.25"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0:20" x14ac:dyDescent="0.25"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0:20" x14ac:dyDescent="0.25"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0:20" x14ac:dyDescent="0.25"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0:20" x14ac:dyDescent="0.25"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0:20" x14ac:dyDescent="0.25"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0:20" x14ac:dyDescent="0.25"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0:20" x14ac:dyDescent="0.25"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0:20" x14ac:dyDescent="0.25"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0:20" x14ac:dyDescent="0.25"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0:20" x14ac:dyDescent="0.25"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0:20" x14ac:dyDescent="0.25"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0:20" x14ac:dyDescent="0.25"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0:20" x14ac:dyDescent="0.25"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0:20" x14ac:dyDescent="0.25"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0:20" x14ac:dyDescent="0.25"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0:20" x14ac:dyDescent="0.25"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0:20" x14ac:dyDescent="0.25"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0:20" x14ac:dyDescent="0.25"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0:20" x14ac:dyDescent="0.25"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0:20" x14ac:dyDescent="0.25"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0:20" x14ac:dyDescent="0.25"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0:20" x14ac:dyDescent="0.25"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0:20" x14ac:dyDescent="0.25"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0:20" x14ac:dyDescent="0.25"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0:20" x14ac:dyDescent="0.25"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0:20" x14ac:dyDescent="0.25"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0:20" x14ac:dyDescent="0.25"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0:20" x14ac:dyDescent="0.25"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0:20" x14ac:dyDescent="0.25"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0:20" x14ac:dyDescent="0.25"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0:20" x14ac:dyDescent="0.25"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0:20" x14ac:dyDescent="0.25"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0:20" x14ac:dyDescent="0.25"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0:20" x14ac:dyDescent="0.25"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0:20" x14ac:dyDescent="0.25"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0:20" x14ac:dyDescent="0.25"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0:20" x14ac:dyDescent="0.25"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0:20" x14ac:dyDescent="0.25"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0:20" x14ac:dyDescent="0.25"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0:20" x14ac:dyDescent="0.25"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0:20" x14ac:dyDescent="0.25"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0:20" x14ac:dyDescent="0.25"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0:20" x14ac:dyDescent="0.25"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0:20" x14ac:dyDescent="0.25"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0:20" x14ac:dyDescent="0.25"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0:20" x14ac:dyDescent="0.25"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0:20" x14ac:dyDescent="0.25"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0:20" x14ac:dyDescent="0.25"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0:20" x14ac:dyDescent="0.25"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spans="10:20" x14ac:dyDescent="0.25"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0:20" x14ac:dyDescent="0.25"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0:20" x14ac:dyDescent="0.25"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0:20" x14ac:dyDescent="0.25"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0:20" x14ac:dyDescent="0.25"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0:20" x14ac:dyDescent="0.25"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0:20" x14ac:dyDescent="0.25"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0:20" x14ac:dyDescent="0.25"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0:20" x14ac:dyDescent="0.25"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0:20" x14ac:dyDescent="0.25"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0:20" x14ac:dyDescent="0.25"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0:20" x14ac:dyDescent="0.25"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0:20" x14ac:dyDescent="0.25"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0:20" x14ac:dyDescent="0.25"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0:20" x14ac:dyDescent="0.25"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0:20" x14ac:dyDescent="0.25"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0:20" x14ac:dyDescent="0.25"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0:20" x14ac:dyDescent="0.25"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0:20" x14ac:dyDescent="0.25"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0:20" x14ac:dyDescent="0.25"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0:20" x14ac:dyDescent="0.25"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0:20" x14ac:dyDescent="0.25"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0:20" x14ac:dyDescent="0.25"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0:20" x14ac:dyDescent="0.25"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0:20" x14ac:dyDescent="0.25"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0:20" x14ac:dyDescent="0.25"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0:20" x14ac:dyDescent="0.25"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0:20" x14ac:dyDescent="0.25"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0:20" x14ac:dyDescent="0.25"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0:20" x14ac:dyDescent="0.25"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0:20" x14ac:dyDescent="0.25"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0:20" x14ac:dyDescent="0.25"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0:20" x14ac:dyDescent="0.25"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0:20" x14ac:dyDescent="0.25"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0:20" x14ac:dyDescent="0.25"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0:20" x14ac:dyDescent="0.25"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0:20" x14ac:dyDescent="0.25"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0:20" x14ac:dyDescent="0.25"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0:20" x14ac:dyDescent="0.25"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0:20" x14ac:dyDescent="0.25"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0:20" x14ac:dyDescent="0.25"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0:20" x14ac:dyDescent="0.25"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0:20" x14ac:dyDescent="0.25"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0:20" x14ac:dyDescent="0.25"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0:20" x14ac:dyDescent="0.25"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0:20" x14ac:dyDescent="0.25"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0:20" x14ac:dyDescent="0.25"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0:20" x14ac:dyDescent="0.25"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0:20" x14ac:dyDescent="0.25"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0:20" x14ac:dyDescent="0.25"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0:20" x14ac:dyDescent="0.25"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0:20" x14ac:dyDescent="0.25"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0:20" x14ac:dyDescent="0.25"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0:20" x14ac:dyDescent="0.25"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0:20" x14ac:dyDescent="0.25"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0:20" x14ac:dyDescent="0.25"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0:20" x14ac:dyDescent="0.25"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0:20" x14ac:dyDescent="0.25"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0:20" x14ac:dyDescent="0.25"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0:20" x14ac:dyDescent="0.25"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0:20" x14ac:dyDescent="0.25"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0:20" x14ac:dyDescent="0.25"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0:20" x14ac:dyDescent="0.25"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0:20" x14ac:dyDescent="0.25"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0:20" x14ac:dyDescent="0.25"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0:20" x14ac:dyDescent="0.25"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0:20" x14ac:dyDescent="0.25"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0:20" x14ac:dyDescent="0.25"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0:20" x14ac:dyDescent="0.25"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0:20" x14ac:dyDescent="0.25"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0:20" x14ac:dyDescent="0.25"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0:20" x14ac:dyDescent="0.25"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0:20" x14ac:dyDescent="0.25"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0:20" x14ac:dyDescent="0.25"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0:20" x14ac:dyDescent="0.25"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0:20" x14ac:dyDescent="0.25"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0:20" x14ac:dyDescent="0.25"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0:20" x14ac:dyDescent="0.25"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0:20" x14ac:dyDescent="0.25"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0:20" x14ac:dyDescent="0.25"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0:20" x14ac:dyDescent="0.25"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0:20" x14ac:dyDescent="0.25"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0:20" x14ac:dyDescent="0.25"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0:20" x14ac:dyDescent="0.25"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0:20" x14ac:dyDescent="0.25"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0:20" x14ac:dyDescent="0.25"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0:20" x14ac:dyDescent="0.25"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0:20" x14ac:dyDescent="0.25"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0:20" x14ac:dyDescent="0.25"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0:20" x14ac:dyDescent="0.25"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0:20" x14ac:dyDescent="0.25"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0:20" x14ac:dyDescent="0.25"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0:20" x14ac:dyDescent="0.25"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0:20" x14ac:dyDescent="0.25"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0:20" x14ac:dyDescent="0.25"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0:20" x14ac:dyDescent="0.25"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0:20" x14ac:dyDescent="0.25"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0:20" x14ac:dyDescent="0.25"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0:20" x14ac:dyDescent="0.25"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0:20" x14ac:dyDescent="0.25"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0:20" x14ac:dyDescent="0.25"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0:20" x14ac:dyDescent="0.25"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0:20" x14ac:dyDescent="0.25"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0:20" x14ac:dyDescent="0.25"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0:20" x14ac:dyDescent="0.25"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0:20" x14ac:dyDescent="0.25"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0:20" x14ac:dyDescent="0.25"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0:20" x14ac:dyDescent="0.25"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0:20" x14ac:dyDescent="0.25"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0:20" x14ac:dyDescent="0.25"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0:20" x14ac:dyDescent="0.25"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0:20" x14ac:dyDescent="0.25"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0:20" x14ac:dyDescent="0.25"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0:20" x14ac:dyDescent="0.25"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0:20" x14ac:dyDescent="0.25"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0:20" x14ac:dyDescent="0.25"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0:20" x14ac:dyDescent="0.25"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0:20" x14ac:dyDescent="0.25"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0:20" x14ac:dyDescent="0.25"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0:20" x14ac:dyDescent="0.25"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0:20" x14ac:dyDescent="0.25"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0:20" x14ac:dyDescent="0.25"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0:20" x14ac:dyDescent="0.25"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0:20" x14ac:dyDescent="0.25"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0:20" x14ac:dyDescent="0.25"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0:20" x14ac:dyDescent="0.25"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0:20" x14ac:dyDescent="0.25"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0:20" x14ac:dyDescent="0.25"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0:20" x14ac:dyDescent="0.25"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0:20" x14ac:dyDescent="0.25"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0:20" x14ac:dyDescent="0.25"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0:20" x14ac:dyDescent="0.25"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0:20" x14ac:dyDescent="0.25"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0:20" x14ac:dyDescent="0.25"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0:20" x14ac:dyDescent="0.25"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0:20" x14ac:dyDescent="0.25"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0:20" x14ac:dyDescent="0.25"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0:20" x14ac:dyDescent="0.25"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0:20" x14ac:dyDescent="0.25"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0:20" x14ac:dyDescent="0.25"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0:20" x14ac:dyDescent="0.25"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0:20" x14ac:dyDescent="0.25"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0:20" x14ac:dyDescent="0.25"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0:20" x14ac:dyDescent="0.25"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0:20" x14ac:dyDescent="0.25"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0:20" x14ac:dyDescent="0.25"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0:20" x14ac:dyDescent="0.25"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0:20" x14ac:dyDescent="0.25"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0:20" x14ac:dyDescent="0.25"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0:20" x14ac:dyDescent="0.25"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0:20" x14ac:dyDescent="0.25"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0:20" x14ac:dyDescent="0.25"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0:20" x14ac:dyDescent="0.25"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0:20" x14ac:dyDescent="0.25"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0:20" x14ac:dyDescent="0.25"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0:20" x14ac:dyDescent="0.25"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0:20" x14ac:dyDescent="0.25"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0:20" x14ac:dyDescent="0.25"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0:20" x14ac:dyDescent="0.25"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0:20" x14ac:dyDescent="0.25"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0:20" x14ac:dyDescent="0.25"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0:20" x14ac:dyDescent="0.25"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0:20" x14ac:dyDescent="0.25"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0:20" x14ac:dyDescent="0.25"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0:20" x14ac:dyDescent="0.25"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0:20" x14ac:dyDescent="0.25"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0:20" x14ac:dyDescent="0.25"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0:20" x14ac:dyDescent="0.25"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0:20" x14ac:dyDescent="0.25"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0:20" x14ac:dyDescent="0.25"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0:20" x14ac:dyDescent="0.25"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0:20" x14ac:dyDescent="0.25"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0:20" x14ac:dyDescent="0.25"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0:20" x14ac:dyDescent="0.25"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0:20" x14ac:dyDescent="0.25"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0:20" x14ac:dyDescent="0.25"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0:20" x14ac:dyDescent="0.25"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0:20" x14ac:dyDescent="0.25"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0:20" x14ac:dyDescent="0.25"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0:20" x14ac:dyDescent="0.25"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0:20" x14ac:dyDescent="0.25"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0:20" x14ac:dyDescent="0.25"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0:20" x14ac:dyDescent="0.25"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0:20" x14ac:dyDescent="0.25"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0:20" x14ac:dyDescent="0.25"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0:20" x14ac:dyDescent="0.25"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0:20" x14ac:dyDescent="0.25"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0:20" x14ac:dyDescent="0.25"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0:20" x14ac:dyDescent="0.25"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0:20" x14ac:dyDescent="0.25"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0:20" x14ac:dyDescent="0.25"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0:20" x14ac:dyDescent="0.25"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0:20" x14ac:dyDescent="0.25"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0:20" x14ac:dyDescent="0.25"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0:20" x14ac:dyDescent="0.25"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0:20" x14ac:dyDescent="0.25"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0:20" x14ac:dyDescent="0.25"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0:20" x14ac:dyDescent="0.25"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0:20" x14ac:dyDescent="0.25"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0:20" x14ac:dyDescent="0.25"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0:20" x14ac:dyDescent="0.25"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0:20" x14ac:dyDescent="0.25"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0:20" x14ac:dyDescent="0.25"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0:20" x14ac:dyDescent="0.25"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0:20" x14ac:dyDescent="0.25"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0:20" x14ac:dyDescent="0.25"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0:20" x14ac:dyDescent="0.25"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0:20" x14ac:dyDescent="0.25"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0:20" x14ac:dyDescent="0.25"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0:20" x14ac:dyDescent="0.25"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0:20" x14ac:dyDescent="0.25"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0:20" x14ac:dyDescent="0.25"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0:20" x14ac:dyDescent="0.25"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0:20" x14ac:dyDescent="0.25"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0:20" x14ac:dyDescent="0.25"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0:20" x14ac:dyDescent="0.25"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0:20" x14ac:dyDescent="0.25"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0:20" x14ac:dyDescent="0.25"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0:20" x14ac:dyDescent="0.25"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0:20" x14ac:dyDescent="0.25"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0:20" x14ac:dyDescent="0.25"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0:20" x14ac:dyDescent="0.25"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0:20" x14ac:dyDescent="0.25"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0:20" x14ac:dyDescent="0.25"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0:20" x14ac:dyDescent="0.25"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0:20" x14ac:dyDescent="0.25"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0:20" x14ac:dyDescent="0.25"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0:20" x14ac:dyDescent="0.25"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0:20" x14ac:dyDescent="0.25"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0:20" x14ac:dyDescent="0.25"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0:20" x14ac:dyDescent="0.25"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0:20" x14ac:dyDescent="0.25"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0:20" x14ac:dyDescent="0.25"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0:20" x14ac:dyDescent="0.25"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0:20" x14ac:dyDescent="0.25"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0:20" x14ac:dyDescent="0.25"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0:20" x14ac:dyDescent="0.25"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0:20" x14ac:dyDescent="0.25"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0:20" x14ac:dyDescent="0.25"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0:20" x14ac:dyDescent="0.25"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0:20" x14ac:dyDescent="0.25"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0:20" x14ac:dyDescent="0.25"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0:20" x14ac:dyDescent="0.25"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0:20" x14ac:dyDescent="0.25"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0:20" x14ac:dyDescent="0.25"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0:20" x14ac:dyDescent="0.25"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0:20" x14ac:dyDescent="0.25"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0:20" x14ac:dyDescent="0.25"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0:20" x14ac:dyDescent="0.25"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0:20" x14ac:dyDescent="0.25"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0:20" x14ac:dyDescent="0.25"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0:20" x14ac:dyDescent="0.25"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0:20" x14ac:dyDescent="0.25"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0:20" x14ac:dyDescent="0.25"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0:20" x14ac:dyDescent="0.25"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0:20" x14ac:dyDescent="0.25"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0:20" x14ac:dyDescent="0.25"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0:20" x14ac:dyDescent="0.25"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0:20" x14ac:dyDescent="0.25"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0:20" x14ac:dyDescent="0.25"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0:20" x14ac:dyDescent="0.25"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0:20" x14ac:dyDescent="0.25"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0:20" x14ac:dyDescent="0.25"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0:20" x14ac:dyDescent="0.25"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0:20" x14ac:dyDescent="0.25"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0:20" x14ac:dyDescent="0.25"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0:20" x14ac:dyDescent="0.25"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0:20" x14ac:dyDescent="0.25"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0:20" x14ac:dyDescent="0.25"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0:20" x14ac:dyDescent="0.25"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0:20" x14ac:dyDescent="0.25"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0:20" x14ac:dyDescent="0.25"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0:20" x14ac:dyDescent="0.25"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0:20" x14ac:dyDescent="0.25"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0:20" x14ac:dyDescent="0.25"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0:20" x14ac:dyDescent="0.25"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0:20" x14ac:dyDescent="0.25"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0:20" x14ac:dyDescent="0.25"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0:20" x14ac:dyDescent="0.25"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0:20" x14ac:dyDescent="0.25"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0:20" x14ac:dyDescent="0.25"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0:20" x14ac:dyDescent="0.25"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0:20" x14ac:dyDescent="0.25"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0:20" x14ac:dyDescent="0.25"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0:20" x14ac:dyDescent="0.25"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0:20" x14ac:dyDescent="0.25"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0:20" x14ac:dyDescent="0.25"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0:20" x14ac:dyDescent="0.25"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0:20" x14ac:dyDescent="0.25"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0:20" x14ac:dyDescent="0.25"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0:20" x14ac:dyDescent="0.25"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0:20" x14ac:dyDescent="0.25"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0:20" x14ac:dyDescent="0.25"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0:20" x14ac:dyDescent="0.25"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0:20" x14ac:dyDescent="0.25"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0:20" x14ac:dyDescent="0.25"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0:20" x14ac:dyDescent="0.25"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0:20" x14ac:dyDescent="0.25"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0:20" x14ac:dyDescent="0.25"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0:20" x14ac:dyDescent="0.25"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0:20" x14ac:dyDescent="0.25"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0:20" x14ac:dyDescent="0.25"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0:20" x14ac:dyDescent="0.25"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0:20" x14ac:dyDescent="0.25"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0:20" x14ac:dyDescent="0.25"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0:20" x14ac:dyDescent="0.25"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0:20" x14ac:dyDescent="0.25"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0:20" x14ac:dyDescent="0.25"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0:20" x14ac:dyDescent="0.25"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0:20" x14ac:dyDescent="0.25"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0:20" x14ac:dyDescent="0.25"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0:20" x14ac:dyDescent="0.25"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0:20" x14ac:dyDescent="0.25"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0:20" x14ac:dyDescent="0.25"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0:20" x14ac:dyDescent="0.25"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0:20" x14ac:dyDescent="0.25"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0:20" x14ac:dyDescent="0.25"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0:20" x14ac:dyDescent="0.25"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0:20" x14ac:dyDescent="0.25"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0:20" x14ac:dyDescent="0.25"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0:20" x14ac:dyDescent="0.25"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0:20" x14ac:dyDescent="0.25"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0:20" x14ac:dyDescent="0.25"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0:20" x14ac:dyDescent="0.25"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0:20" x14ac:dyDescent="0.25"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0:20" x14ac:dyDescent="0.25"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0:20" x14ac:dyDescent="0.25"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0:20" x14ac:dyDescent="0.25"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0:20" x14ac:dyDescent="0.25"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0:20" x14ac:dyDescent="0.25"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0:20" x14ac:dyDescent="0.25"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0:20" x14ac:dyDescent="0.25"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0:20" x14ac:dyDescent="0.25"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0:20" x14ac:dyDescent="0.25"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0:20" x14ac:dyDescent="0.25"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0:20" x14ac:dyDescent="0.25"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0:20" x14ac:dyDescent="0.25"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0:20" x14ac:dyDescent="0.25"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0:20" x14ac:dyDescent="0.25"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0:20" x14ac:dyDescent="0.25"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0:20" x14ac:dyDescent="0.25"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0:20" x14ac:dyDescent="0.25"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0:20" x14ac:dyDescent="0.25"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0:20" x14ac:dyDescent="0.25"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0:20" x14ac:dyDescent="0.25"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0:20" x14ac:dyDescent="0.25"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0:20" x14ac:dyDescent="0.25"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0:20" x14ac:dyDescent="0.25"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0:20" x14ac:dyDescent="0.25"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0:20" x14ac:dyDescent="0.25"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0:20" x14ac:dyDescent="0.25"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0:20" x14ac:dyDescent="0.25"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0:20" x14ac:dyDescent="0.25"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0:20" x14ac:dyDescent="0.25"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0:20" x14ac:dyDescent="0.25"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0:20" x14ac:dyDescent="0.25"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0:20" x14ac:dyDescent="0.25"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0:20" x14ac:dyDescent="0.25"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0:20" x14ac:dyDescent="0.25"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0:20" x14ac:dyDescent="0.25"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0:20" x14ac:dyDescent="0.25"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0:20" x14ac:dyDescent="0.25"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0:20" x14ac:dyDescent="0.25"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0:20" x14ac:dyDescent="0.25"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0:20" x14ac:dyDescent="0.25"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0:20" x14ac:dyDescent="0.25"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0:20" x14ac:dyDescent="0.25"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0:20" x14ac:dyDescent="0.25"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0:20" x14ac:dyDescent="0.25"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0:20" x14ac:dyDescent="0.25"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0:20" x14ac:dyDescent="0.25"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0:20" x14ac:dyDescent="0.25"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0:20" x14ac:dyDescent="0.25"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0:20" x14ac:dyDescent="0.25"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0:20" x14ac:dyDescent="0.25"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0:20" x14ac:dyDescent="0.25"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0:20" x14ac:dyDescent="0.25"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0:20" x14ac:dyDescent="0.25"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0:20" x14ac:dyDescent="0.25"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0:20" x14ac:dyDescent="0.25"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0:20" x14ac:dyDescent="0.25"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0:20" x14ac:dyDescent="0.25"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0:20" x14ac:dyDescent="0.25"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0:20" x14ac:dyDescent="0.25"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0:20" x14ac:dyDescent="0.25"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0:20" x14ac:dyDescent="0.25"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0:20" x14ac:dyDescent="0.25"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0:20" x14ac:dyDescent="0.25"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0:20" x14ac:dyDescent="0.25"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0:20" x14ac:dyDescent="0.25"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0:20" x14ac:dyDescent="0.25"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0:20" x14ac:dyDescent="0.25"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0:20" x14ac:dyDescent="0.25"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0:20" x14ac:dyDescent="0.25"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0:20" x14ac:dyDescent="0.25"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0:20" x14ac:dyDescent="0.25"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0:20" x14ac:dyDescent="0.25"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0:20" x14ac:dyDescent="0.25"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0:20" x14ac:dyDescent="0.25"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0:20" x14ac:dyDescent="0.25"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0:20" x14ac:dyDescent="0.25"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0:20" x14ac:dyDescent="0.25"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0:20" x14ac:dyDescent="0.25"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0:20" x14ac:dyDescent="0.25"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0:20" x14ac:dyDescent="0.25"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0:20" x14ac:dyDescent="0.25"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0:20" x14ac:dyDescent="0.25"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0:20" x14ac:dyDescent="0.25"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0:20" x14ac:dyDescent="0.25"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0:20" x14ac:dyDescent="0.25"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0:20" x14ac:dyDescent="0.25"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0:20" x14ac:dyDescent="0.25"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0:20" x14ac:dyDescent="0.25"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0:20" x14ac:dyDescent="0.25"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0:20" x14ac:dyDescent="0.25"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0:20" x14ac:dyDescent="0.25"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0:20" x14ac:dyDescent="0.25"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0:20" x14ac:dyDescent="0.25"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0:20" x14ac:dyDescent="0.25"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0:20" x14ac:dyDescent="0.25"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0:20" x14ac:dyDescent="0.25"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0:20" x14ac:dyDescent="0.25"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0:20" x14ac:dyDescent="0.25"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0:20" x14ac:dyDescent="0.25"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0:20" x14ac:dyDescent="0.25"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0:20" x14ac:dyDescent="0.25"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0:20" x14ac:dyDescent="0.25"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0:20" x14ac:dyDescent="0.25"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0:20" x14ac:dyDescent="0.25"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0:20" x14ac:dyDescent="0.25"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0:20" x14ac:dyDescent="0.25"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0:20" x14ac:dyDescent="0.25"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0:20" x14ac:dyDescent="0.25"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0:20" x14ac:dyDescent="0.25"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0:20" x14ac:dyDescent="0.25"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0:20" x14ac:dyDescent="0.25"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0:20" x14ac:dyDescent="0.25"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0:20" x14ac:dyDescent="0.25"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0:20" x14ac:dyDescent="0.25"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0:20" x14ac:dyDescent="0.25"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0:20" x14ac:dyDescent="0.25"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0:20" x14ac:dyDescent="0.25"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0:20" x14ac:dyDescent="0.25"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0:20" x14ac:dyDescent="0.25"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0:20" x14ac:dyDescent="0.25"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0:20" x14ac:dyDescent="0.25"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0:20" x14ac:dyDescent="0.25"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0:20" x14ac:dyDescent="0.25"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0:20" x14ac:dyDescent="0.25"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0:20" x14ac:dyDescent="0.25"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0:20" x14ac:dyDescent="0.25"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0:20" x14ac:dyDescent="0.25"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0:20" x14ac:dyDescent="0.25"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0:20" x14ac:dyDescent="0.25"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0:20" x14ac:dyDescent="0.25"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0:20" x14ac:dyDescent="0.25"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0:20" x14ac:dyDescent="0.25"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0:20" x14ac:dyDescent="0.25"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0:20" x14ac:dyDescent="0.25"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0:20" x14ac:dyDescent="0.25"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0:20" x14ac:dyDescent="0.25"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0:20" x14ac:dyDescent="0.25"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0:20" x14ac:dyDescent="0.25"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0:20" x14ac:dyDescent="0.25"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0:20" x14ac:dyDescent="0.25"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0:20" x14ac:dyDescent="0.25"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 spans="10:20" x14ac:dyDescent="0.25"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 spans="10:20" x14ac:dyDescent="0.25"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 spans="10:20" x14ac:dyDescent="0.25"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 spans="10:20" x14ac:dyDescent="0.25"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 spans="10:20" x14ac:dyDescent="0.25"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 spans="10:20" x14ac:dyDescent="0.25"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 spans="10:20" x14ac:dyDescent="0.25"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 spans="10:20" x14ac:dyDescent="0.25"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 spans="10:20" x14ac:dyDescent="0.25"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 spans="10:20" x14ac:dyDescent="0.25"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 spans="10:20" x14ac:dyDescent="0.25"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 spans="10:20" x14ac:dyDescent="0.25"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 spans="10:20" x14ac:dyDescent="0.25"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 spans="10:20" x14ac:dyDescent="0.25"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 spans="10:20" x14ac:dyDescent="0.25"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 spans="10:20" x14ac:dyDescent="0.25"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 spans="10:20" x14ac:dyDescent="0.25"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 spans="10:20" x14ac:dyDescent="0.25"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 spans="10:20" x14ac:dyDescent="0.25"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 spans="10:20" x14ac:dyDescent="0.25"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 spans="10:20" x14ac:dyDescent="0.25"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 spans="10:20" x14ac:dyDescent="0.25"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 spans="10:20" x14ac:dyDescent="0.25"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 spans="10:20" x14ac:dyDescent="0.25"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 spans="10:20" x14ac:dyDescent="0.25"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 spans="10:20" x14ac:dyDescent="0.25"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 spans="10:20" x14ac:dyDescent="0.25"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 spans="10:20" x14ac:dyDescent="0.25"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 spans="10:20" x14ac:dyDescent="0.25"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 spans="10:20" x14ac:dyDescent="0.25"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 spans="10:20" x14ac:dyDescent="0.25"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 spans="10:20" x14ac:dyDescent="0.25"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 spans="10:20" x14ac:dyDescent="0.25"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  <row r="1002" spans="10:20" x14ac:dyDescent="0.25"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</row>
    <row r="1003" spans="10:20" x14ac:dyDescent="0.25"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</row>
    <row r="1004" spans="10:20" x14ac:dyDescent="0.25"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</row>
    <row r="1005" spans="10:20" x14ac:dyDescent="0.25"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</row>
    <row r="1006" spans="10:20" x14ac:dyDescent="0.25"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</row>
    <row r="1007" spans="10:20" x14ac:dyDescent="0.25"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</row>
    <row r="1008" spans="10:20" x14ac:dyDescent="0.25"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</row>
    <row r="1009" spans="10:20" x14ac:dyDescent="0.25"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</row>
    <row r="1010" spans="10:20" x14ac:dyDescent="0.25"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</row>
    <row r="1011" spans="10:20" x14ac:dyDescent="0.25"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</row>
    <row r="1012" spans="10:20" x14ac:dyDescent="0.25"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</row>
    <row r="1013" spans="10:20" x14ac:dyDescent="0.25"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</row>
    <row r="1014" spans="10:20" x14ac:dyDescent="0.25"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</row>
    <row r="1015" spans="10:20" x14ac:dyDescent="0.25"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</row>
    <row r="1016" spans="10:20" x14ac:dyDescent="0.25"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</row>
    <row r="1017" spans="10:20" x14ac:dyDescent="0.25"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</row>
    <row r="1018" spans="10:20" x14ac:dyDescent="0.25"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</row>
    <row r="1019" spans="10:20" x14ac:dyDescent="0.25"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</row>
    <row r="1020" spans="10:20" x14ac:dyDescent="0.25"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</row>
    <row r="1021" spans="10:20" x14ac:dyDescent="0.25"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</row>
    <row r="1022" spans="10:20" x14ac:dyDescent="0.25"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</row>
    <row r="1023" spans="10:20" x14ac:dyDescent="0.25"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</row>
    <row r="1024" spans="10:20" x14ac:dyDescent="0.25"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</row>
    <row r="1025" spans="10:20" x14ac:dyDescent="0.25"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</row>
    <row r="1026" spans="10:20" x14ac:dyDescent="0.25"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</row>
    <row r="1027" spans="10:20" x14ac:dyDescent="0.25"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</row>
    <row r="1028" spans="10:20" x14ac:dyDescent="0.25"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</row>
    <row r="1029" spans="10:20" x14ac:dyDescent="0.25"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</row>
    <row r="1030" spans="10:20" x14ac:dyDescent="0.25"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</row>
    <row r="1031" spans="10:20" x14ac:dyDescent="0.25"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</row>
    <row r="1032" spans="10:20" x14ac:dyDescent="0.25"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</row>
    <row r="1033" spans="10:20" x14ac:dyDescent="0.25"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</row>
    <row r="1034" spans="10:20" x14ac:dyDescent="0.25"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</row>
    <row r="1035" spans="10:20" x14ac:dyDescent="0.25"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</row>
    <row r="1036" spans="10:20" x14ac:dyDescent="0.25"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</row>
    <row r="1037" spans="10:20" x14ac:dyDescent="0.25"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</row>
    <row r="1038" spans="10:20" x14ac:dyDescent="0.25"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</row>
    <row r="1039" spans="10:20" x14ac:dyDescent="0.25"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</row>
    <row r="1040" spans="10:20" x14ac:dyDescent="0.25"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</row>
    <row r="1041" spans="10:20" x14ac:dyDescent="0.25"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</row>
    <row r="1042" spans="10:20" x14ac:dyDescent="0.25"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</row>
    <row r="1043" spans="10:20" x14ac:dyDescent="0.25"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</row>
    <row r="1044" spans="10:20" x14ac:dyDescent="0.25"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</row>
    <row r="1045" spans="10:20" x14ac:dyDescent="0.25"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</row>
    <row r="1046" spans="10:20" x14ac:dyDescent="0.25"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</row>
    <row r="1047" spans="10:20" x14ac:dyDescent="0.25"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</row>
    <row r="1048" spans="10:20" x14ac:dyDescent="0.25"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</row>
    <row r="1049" spans="10:20" x14ac:dyDescent="0.25"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</row>
    <row r="1050" spans="10:20" x14ac:dyDescent="0.25"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</row>
    <row r="1051" spans="10:20" x14ac:dyDescent="0.25"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</row>
    <row r="1052" spans="10:20" x14ac:dyDescent="0.25"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</row>
    <row r="1053" spans="10:20" x14ac:dyDescent="0.25"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</row>
    <row r="1054" spans="10:20" x14ac:dyDescent="0.25"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</row>
    <row r="1055" spans="10:20" x14ac:dyDescent="0.25"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</row>
    <row r="1056" spans="10:20" x14ac:dyDescent="0.25"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</row>
    <row r="1057" spans="10:20" x14ac:dyDescent="0.25"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</row>
    <row r="1058" spans="10:20" x14ac:dyDescent="0.25"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</row>
    <row r="1059" spans="10:20" x14ac:dyDescent="0.25"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</row>
    <row r="1060" spans="10:20" x14ac:dyDescent="0.25"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</row>
    <row r="1061" spans="10:20" x14ac:dyDescent="0.25"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</row>
    <row r="1062" spans="10:20" x14ac:dyDescent="0.25"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</row>
    <row r="1063" spans="10:20" x14ac:dyDescent="0.25"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</row>
    <row r="1064" spans="10:20" x14ac:dyDescent="0.25"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</row>
    <row r="1065" spans="10:20" x14ac:dyDescent="0.25"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</row>
    <row r="1066" spans="10:20" x14ac:dyDescent="0.25"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</row>
    <row r="1067" spans="10:20" x14ac:dyDescent="0.25"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</row>
    <row r="1068" spans="10:20" x14ac:dyDescent="0.25"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</row>
    <row r="1069" spans="10:20" x14ac:dyDescent="0.25"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</row>
    <row r="1070" spans="10:20" x14ac:dyDescent="0.25"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</row>
    <row r="1071" spans="10:20" x14ac:dyDescent="0.25"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</row>
    <row r="1072" spans="10:20" x14ac:dyDescent="0.25"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</row>
    <row r="1073" spans="10:20" x14ac:dyDescent="0.25"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</row>
    <row r="1074" spans="10:20" x14ac:dyDescent="0.25"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</row>
    <row r="1075" spans="10:20" x14ac:dyDescent="0.25"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</row>
    <row r="1076" spans="10:20" x14ac:dyDescent="0.25"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</row>
    <row r="1077" spans="10:20" x14ac:dyDescent="0.25"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</row>
    <row r="1078" spans="10:20" x14ac:dyDescent="0.25"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</row>
    <row r="1079" spans="10:20" x14ac:dyDescent="0.25"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</row>
    <row r="1080" spans="10:20" x14ac:dyDescent="0.25"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</row>
    <row r="1081" spans="10:20" x14ac:dyDescent="0.25"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</row>
    <row r="1082" spans="10:20" x14ac:dyDescent="0.25"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</row>
    <row r="1083" spans="10:20" x14ac:dyDescent="0.25"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</row>
    <row r="1084" spans="10:20" x14ac:dyDescent="0.25"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</row>
    <row r="1085" spans="10:20" x14ac:dyDescent="0.25"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</row>
    <row r="1086" spans="10:20" x14ac:dyDescent="0.25"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</row>
    <row r="1087" spans="10:20" x14ac:dyDescent="0.25"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</row>
    <row r="1088" spans="10:20" x14ac:dyDescent="0.25"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</row>
    <row r="1089" spans="10:20" x14ac:dyDescent="0.25"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</row>
    <row r="1090" spans="10:20" x14ac:dyDescent="0.25"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</row>
    <row r="1091" spans="10:20" x14ac:dyDescent="0.25"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</row>
    <row r="1092" spans="10:20" x14ac:dyDescent="0.25"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</row>
    <row r="1093" spans="10:20" x14ac:dyDescent="0.25"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</row>
    <row r="1094" spans="10:20" x14ac:dyDescent="0.25"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</row>
    <row r="1095" spans="10:20" x14ac:dyDescent="0.25"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</row>
    <row r="1096" spans="10:20" x14ac:dyDescent="0.25"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</row>
    <row r="1097" spans="10:20" x14ac:dyDescent="0.25"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</row>
    <row r="1098" spans="10:20" x14ac:dyDescent="0.25"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</row>
    <row r="1099" spans="10:20" x14ac:dyDescent="0.25"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</row>
    <row r="1100" spans="10:20" x14ac:dyDescent="0.25"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</row>
    <row r="1101" spans="10:20" x14ac:dyDescent="0.25"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</row>
    <row r="1102" spans="10:20" x14ac:dyDescent="0.25"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</row>
    <row r="1103" spans="10:20" x14ac:dyDescent="0.25"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</row>
    <row r="1104" spans="10:20" x14ac:dyDescent="0.25"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</row>
    <row r="1105" spans="10:20" x14ac:dyDescent="0.25"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</row>
    <row r="1106" spans="10:20" x14ac:dyDescent="0.25"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</row>
    <row r="1107" spans="10:20" x14ac:dyDescent="0.25"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</row>
    <row r="1108" spans="10:20" x14ac:dyDescent="0.25"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</row>
    <row r="1109" spans="10:20" x14ac:dyDescent="0.25"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</row>
    <row r="1110" spans="10:20" x14ac:dyDescent="0.25"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</row>
    <row r="1111" spans="10:20" x14ac:dyDescent="0.25"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</row>
    <row r="1112" spans="10:20" x14ac:dyDescent="0.25"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</row>
    <row r="1113" spans="10:20" x14ac:dyDescent="0.25"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</row>
    <row r="1114" spans="10:20" x14ac:dyDescent="0.25"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</row>
    <row r="1115" spans="10:20" x14ac:dyDescent="0.25"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</row>
    <row r="1116" spans="10:20" x14ac:dyDescent="0.25"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</row>
    <row r="1117" spans="10:20" x14ac:dyDescent="0.25"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</row>
    <row r="1118" spans="10:20" x14ac:dyDescent="0.25"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</row>
    <row r="1119" spans="10:20" x14ac:dyDescent="0.25"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</row>
    <row r="1120" spans="10:20" x14ac:dyDescent="0.25"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</row>
    <row r="1121" spans="10:20" x14ac:dyDescent="0.25"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</row>
    <row r="1122" spans="10:20" x14ac:dyDescent="0.25"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</row>
    <row r="1123" spans="10:20" x14ac:dyDescent="0.25"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</row>
    <row r="1124" spans="10:20" x14ac:dyDescent="0.25"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</row>
    <row r="1125" spans="10:20" x14ac:dyDescent="0.25"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 spans="10:20" x14ac:dyDescent="0.25"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</row>
    <row r="1127" spans="10:20" x14ac:dyDescent="0.25"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</row>
    <row r="1128" spans="10:20" x14ac:dyDescent="0.25"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</row>
    <row r="1129" spans="10:20" x14ac:dyDescent="0.25"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</row>
    <row r="1130" spans="10:20" x14ac:dyDescent="0.25"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</row>
    <row r="1131" spans="10:20" x14ac:dyDescent="0.25"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</row>
    <row r="1132" spans="10:20" x14ac:dyDescent="0.25"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</row>
    <row r="1133" spans="10:20" x14ac:dyDescent="0.25"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</row>
    <row r="1134" spans="10:20" x14ac:dyDescent="0.25"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</row>
    <row r="1135" spans="10:20" x14ac:dyDescent="0.25"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</row>
    <row r="1136" spans="10:20" x14ac:dyDescent="0.25"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</row>
    <row r="1137" spans="10:20" x14ac:dyDescent="0.25"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</row>
    <row r="1138" spans="10:20" x14ac:dyDescent="0.25"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</row>
    <row r="1139" spans="10:20" x14ac:dyDescent="0.25"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</row>
    <row r="1140" spans="10:20" x14ac:dyDescent="0.25"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</row>
    <row r="1141" spans="10:20" x14ac:dyDescent="0.25"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</row>
    <row r="1142" spans="10:20" x14ac:dyDescent="0.25"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</row>
    <row r="1143" spans="10:20" x14ac:dyDescent="0.25"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</row>
    <row r="1144" spans="10:20" x14ac:dyDescent="0.25"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</row>
    <row r="1145" spans="10:20" x14ac:dyDescent="0.25"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</row>
    <row r="1146" spans="10:20" x14ac:dyDescent="0.25"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</row>
    <row r="1147" spans="10:20" x14ac:dyDescent="0.25"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</row>
    <row r="1148" spans="10:20" x14ac:dyDescent="0.25"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</row>
    <row r="1149" spans="10:20" x14ac:dyDescent="0.25"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</row>
    <row r="1150" spans="10:20" x14ac:dyDescent="0.25"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</row>
    <row r="1151" spans="10:20" x14ac:dyDescent="0.25"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</row>
    <row r="1152" spans="10:20" x14ac:dyDescent="0.25"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</row>
    <row r="1153" spans="10:20" x14ac:dyDescent="0.25"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</row>
    <row r="1154" spans="10:20" x14ac:dyDescent="0.25"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</row>
    <row r="1155" spans="10:20" x14ac:dyDescent="0.25"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</row>
    <row r="1156" spans="10:20" x14ac:dyDescent="0.25"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</row>
    <row r="1157" spans="10:20" x14ac:dyDescent="0.25"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</row>
    <row r="1158" spans="10:20" x14ac:dyDescent="0.25"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</row>
    <row r="1159" spans="10:20" x14ac:dyDescent="0.25"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</row>
    <row r="1160" spans="10:20" x14ac:dyDescent="0.25"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</row>
    <row r="1161" spans="10:20" x14ac:dyDescent="0.25"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</row>
    <row r="1162" spans="10:20" x14ac:dyDescent="0.25"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</row>
    <row r="1163" spans="10:20" x14ac:dyDescent="0.25"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</row>
    <row r="1164" spans="10:20" x14ac:dyDescent="0.25"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</row>
    <row r="1165" spans="10:20" x14ac:dyDescent="0.25"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</row>
    <row r="1166" spans="10:20" x14ac:dyDescent="0.25"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</row>
    <row r="1167" spans="10:20" x14ac:dyDescent="0.25"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</row>
    <row r="1168" spans="10:20" x14ac:dyDescent="0.25"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</row>
    <row r="1169" spans="10:20" x14ac:dyDescent="0.25"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</row>
    <row r="1170" spans="10:20" x14ac:dyDescent="0.25"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</row>
    <row r="1171" spans="10:20" x14ac:dyDescent="0.25"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</row>
    <row r="1172" spans="10:20" x14ac:dyDescent="0.25"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</row>
    <row r="1173" spans="10:20" x14ac:dyDescent="0.25"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</row>
    <row r="1174" spans="10:20" x14ac:dyDescent="0.25"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</row>
    <row r="1175" spans="10:20" x14ac:dyDescent="0.25"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</row>
    <row r="1176" spans="10:20" x14ac:dyDescent="0.25"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</row>
    <row r="1177" spans="10:20" x14ac:dyDescent="0.25"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</row>
    <row r="1178" spans="10:20" x14ac:dyDescent="0.25"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</row>
    <row r="1179" spans="10:20" x14ac:dyDescent="0.25"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</row>
    <row r="1180" spans="10:20" x14ac:dyDescent="0.25"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</row>
    <row r="1181" spans="10:20" x14ac:dyDescent="0.25"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</row>
    <row r="1182" spans="10:20" x14ac:dyDescent="0.25"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</row>
    <row r="1183" spans="10:20" x14ac:dyDescent="0.25"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</row>
    <row r="1184" spans="10:20" x14ac:dyDescent="0.25"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</row>
    <row r="1185" spans="10:20" x14ac:dyDescent="0.25"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</row>
    <row r="1186" spans="10:20" x14ac:dyDescent="0.25"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</row>
    <row r="1187" spans="10:20" x14ac:dyDescent="0.25"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</row>
    <row r="1188" spans="10:20" x14ac:dyDescent="0.25"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</row>
    <row r="1189" spans="10:20" x14ac:dyDescent="0.25"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</row>
    <row r="1190" spans="10:20" x14ac:dyDescent="0.25"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</row>
    <row r="1191" spans="10:20" x14ac:dyDescent="0.25"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</row>
    <row r="1192" spans="10:20" x14ac:dyDescent="0.25"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</row>
    <row r="1193" spans="10:20" x14ac:dyDescent="0.25"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</row>
    <row r="1194" spans="10:20" x14ac:dyDescent="0.25"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</row>
    <row r="1195" spans="10:20" x14ac:dyDescent="0.25"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</row>
    <row r="1196" spans="10:20" x14ac:dyDescent="0.25"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</row>
    <row r="1197" spans="10:20" x14ac:dyDescent="0.25"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</row>
    <row r="1198" spans="10:20" x14ac:dyDescent="0.25"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</row>
    <row r="1199" spans="10:20" x14ac:dyDescent="0.25"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</row>
    <row r="1200" spans="10:20" x14ac:dyDescent="0.25"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</row>
    <row r="1201" spans="10:20" x14ac:dyDescent="0.25"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</row>
    <row r="1202" spans="10:20" x14ac:dyDescent="0.25"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</row>
    <row r="1203" spans="10:20" x14ac:dyDescent="0.25"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</row>
    <row r="1204" spans="10:20" x14ac:dyDescent="0.25"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</row>
    <row r="1205" spans="10:20" x14ac:dyDescent="0.25"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</row>
    <row r="1206" spans="10:20" x14ac:dyDescent="0.25"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</row>
    <row r="1207" spans="10:20" x14ac:dyDescent="0.25"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</row>
    <row r="1208" spans="10:20" x14ac:dyDescent="0.25"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</row>
    <row r="1209" spans="10:20" x14ac:dyDescent="0.25"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</row>
    <row r="1210" spans="10:20" x14ac:dyDescent="0.25"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</row>
    <row r="1211" spans="10:20" x14ac:dyDescent="0.25"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</row>
    <row r="1212" spans="10:20" x14ac:dyDescent="0.25"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</row>
    <row r="1213" spans="10:20" x14ac:dyDescent="0.25"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</row>
    <row r="1214" spans="10:20" x14ac:dyDescent="0.25"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</row>
    <row r="1215" spans="10:20" x14ac:dyDescent="0.25"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</row>
    <row r="1216" spans="10:20" x14ac:dyDescent="0.25"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</row>
    <row r="1217" spans="10:20" x14ac:dyDescent="0.25"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</row>
    <row r="1218" spans="10:20" x14ac:dyDescent="0.25"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</row>
    <row r="1219" spans="10:20" x14ac:dyDescent="0.25"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</row>
    <row r="1220" spans="10:20" x14ac:dyDescent="0.25"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</row>
    <row r="1221" spans="10:20" x14ac:dyDescent="0.25"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</row>
    <row r="1222" spans="10:20" x14ac:dyDescent="0.25"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</row>
    <row r="1223" spans="10:20" x14ac:dyDescent="0.25"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</row>
    <row r="1224" spans="10:20" x14ac:dyDescent="0.25"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</row>
    <row r="1225" spans="10:20" x14ac:dyDescent="0.25"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</row>
    <row r="1226" spans="10:20" x14ac:dyDescent="0.25"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</row>
    <row r="1227" spans="10:20" x14ac:dyDescent="0.25"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</row>
    <row r="1228" spans="10:20" x14ac:dyDescent="0.25"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</row>
    <row r="1229" spans="10:20" x14ac:dyDescent="0.25"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</row>
    <row r="1230" spans="10:20" x14ac:dyDescent="0.25"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</row>
    <row r="1231" spans="10:20" x14ac:dyDescent="0.25"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</row>
    <row r="1232" spans="10:20" x14ac:dyDescent="0.25"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</row>
    <row r="1233" spans="10:20" x14ac:dyDescent="0.25"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</row>
    <row r="1234" spans="10:20" x14ac:dyDescent="0.25"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</row>
    <row r="1235" spans="10:20" x14ac:dyDescent="0.25"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</row>
    <row r="1236" spans="10:20" x14ac:dyDescent="0.25"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</row>
    <row r="1237" spans="10:20" x14ac:dyDescent="0.25"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</row>
    <row r="1238" spans="10:20" x14ac:dyDescent="0.25"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</row>
    <row r="1239" spans="10:20" x14ac:dyDescent="0.25"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</row>
    <row r="1240" spans="10:20" x14ac:dyDescent="0.25"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</row>
    <row r="1241" spans="10:20" x14ac:dyDescent="0.25"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</row>
    <row r="1242" spans="10:20" x14ac:dyDescent="0.25"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</row>
    <row r="1243" spans="10:20" x14ac:dyDescent="0.25"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</row>
    <row r="1244" spans="10:20" x14ac:dyDescent="0.25"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</row>
    <row r="1245" spans="10:20" x14ac:dyDescent="0.25"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</row>
    <row r="1246" spans="10:20" x14ac:dyDescent="0.25"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</row>
    <row r="1247" spans="10:20" x14ac:dyDescent="0.25"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</row>
    <row r="1248" spans="10:20" x14ac:dyDescent="0.25"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</row>
    <row r="1249" spans="10:20" x14ac:dyDescent="0.25"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</row>
    <row r="1250" spans="10:20" x14ac:dyDescent="0.25"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</row>
    <row r="1251" spans="10:20" x14ac:dyDescent="0.25"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</row>
    <row r="1252" spans="10:20" x14ac:dyDescent="0.25"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</row>
    <row r="1253" spans="10:20" x14ac:dyDescent="0.25"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</row>
    <row r="1254" spans="10:20" x14ac:dyDescent="0.25"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</row>
    <row r="1255" spans="10:20" x14ac:dyDescent="0.25"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</row>
    <row r="1256" spans="10:20" x14ac:dyDescent="0.25"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</row>
    <row r="1257" spans="10:20" x14ac:dyDescent="0.25"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</row>
    <row r="1258" spans="10:20" x14ac:dyDescent="0.25"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</row>
    <row r="1259" spans="10:20" x14ac:dyDescent="0.25"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</row>
    <row r="1260" spans="10:20" x14ac:dyDescent="0.25"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</row>
    <row r="1261" spans="10:20" x14ac:dyDescent="0.25"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</row>
    <row r="1262" spans="10:20" x14ac:dyDescent="0.25"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</row>
    <row r="1263" spans="10:20" x14ac:dyDescent="0.25"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</row>
    <row r="1264" spans="10:20" x14ac:dyDescent="0.25"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</row>
    <row r="1265" spans="10:20" x14ac:dyDescent="0.25"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</row>
    <row r="1266" spans="10:20" x14ac:dyDescent="0.25"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</row>
    <row r="1267" spans="10:20" x14ac:dyDescent="0.25"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</row>
    <row r="1268" spans="10:20" x14ac:dyDescent="0.25"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</row>
    <row r="1269" spans="10:20" x14ac:dyDescent="0.25"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</row>
    <row r="1270" spans="10:20" x14ac:dyDescent="0.25"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</row>
    <row r="1271" spans="10:20" x14ac:dyDescent="0.25"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</row>
    <row r="1272" spans="10:20" x14ac:dyDescent="0.25"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</row>
    <row r="1273" spans="10:20" x14ac:dyDescent="0.25"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</row>
    <row r="1274" spans="10:20" x14ac:dyDescent="0.25"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</row>
    <row r="1275" spans="10:20" x14ac:dyDescent="0.25"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</row>
    <row r="1276" spans="10:20" x14ac:dyDescent="0.25"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</row>
    <row r="1277" spans="10:20" x14ac:dyDescent="0.25"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</row>
    <row r="1278" spans="10:20" x14ac:dyDescent="0.25"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</row>
    <row r="1279" spans="10:20" x14ac:dyDescent="0.25"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</row>
    <row r="1280" spans="10:20" x14ac:dyDescent="0.25"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</row>
    <row r="1281" spans="10:20" x14ac:dyDescent="0.25"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</row>
    <row r="1282" spans="10:20" x14ac:dyDescent="0.25"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</row>
    <row r="1283" spans="10:20" x14ac:dyDescent="0.25"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</row>
    <row r="1284" spans="10:20" x14ac:dyDescent="0.25"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</row>
    <row r="1285" spans="10:20" x14ac:dyDescent="0.25"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</row>
    <row r="1286" spans="10:20" x14ac:dyDescent="0.25"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</row>
    <row r="1287" spans="10:20" x14ac:dyDescent="0.25"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</row>
    <row r="1288" spans="10:20" x14ac:dyDescent="0.25"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</row>
    <row r="1289" spans="10:20" x14ac:dyDescent="0.25"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</row>
    <row r="1290" spans="10:20" x14ac:dyDescent="0.25"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</row>
    <row r="1291" spans="10:20" x14ac:dyDescent="0.25"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</row>
    <row r="1292" spans="10:20" x14ac:dyDescent="0.25"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</row>
    <row r="1293" spans="10:20" x14ac:dyDescent="0.25"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</row>
    <row r="1294" spans="10:20" x14ac:dyDescent="0.25"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</row>
    <row r="1295" spans="10:20" x14ac:dyDescent="0.25"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</row>
    <row r="1296" spans="10:20" x14ac:dyDescent="0.25"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</row>
    <row r="1297" spans="10:20" x14ac:dyDescent="0.25"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</row>
    <row r="1298" spans="10:20" x14ac:dyDescent="0.25"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</row>
    <row r="1299" spans="10:20" x14ac:dyDescent="0.25"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</row>
    <row r="1300" spans="10:20" x14ac:dyDescent="0.25"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</row>
    <row r="1301" spans="10:20" x14ac:dyDescent="0.25"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</row>
    <row r="1302" spans="10:20" x14ac:dyDescent="0.25"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</row>
    <row r="1303" spans="10:20" x14ac:dyDescent="0.25"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</row>
    <row r="1304" spans="10:20" x14ac:dyDescent="0.25"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</row>
    <row r="1305" spans="10:20" x14ac:dyDescent="0.25"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</row>
    <row r="1306" spans="10:20" x14ac:dyDescent="0.25"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</row>
    <row r="1307" spans="10:20" x14ac:dyDescent="0.25"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</row>
    <row r="1308" spans="10:20" x14ac:dyDescent="0.25"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</row>
    <row r="1309" spans="10:20" x14ac:dyDescent="0.25"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</row>
    <row r="1310" spans="10:20" x14ac:dyDescent="0.25"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</row>
    <row r="1311" spans="10:20" x14ac:dyDescent="0.25"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</row>
    <row r="1312" spans="10:20" x14ac:dyDescent="0.25"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</row>
    <row r="1313" spans="10:20" x14ac:dyDescent="0.25"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</row>
    <row r="1314" spans="10:20" x14ac:dyDescent="0.25"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</row>
    <row r="1315" spans="10:20" x14ac:dyDescent="0.25"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</row>
    <row r="1316" spans="10:20" x14ac:dyDescent="0.25"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</row>
    <row r="1317" spans="10:20" x14ac:dyDescent="0.25"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</row>
    <row r="1318" spans="10:20" x14ac:dyDescent="0.25"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</row>
    <row r="1319" spans="10:20" x14ac:dyDescent="0.25"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</row>
    <row r="1320" spans="10:20" x14ac:dyDescent="0.25"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</row>
    <row r="1321" spans="10:20" x14ac:dyDescent="0.25"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</row>
    <row r="1322" spans="10:20" x14ac:dyDescent="0.25"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</row>
    <row r="1323" spans="10:20" x14ac:dyDescent="0.25"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</row>
    <row r="1324" spans="10:20" x14ac:dyDescent="0.25"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</row>
    <row r="1325" spans="10:20" x14ac:dyDescent="0.25"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</row>
    <row r="1326" spans="10:20" x14ac:dyDescent="0.25"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</row>
    <row r="1327" spans="10:20" x14ac:dyDescent="0.25"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</row>
    <row r="1328" spans="10:20" x14ac:dyDescent="0.25"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</row>
    <row r="1329" spans="10:20" x14ac:dyDescent="0.25"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</row>
    <row r="1330" spans="10:20" x14ac:dyDescent="0.25"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</row>
    <row r="1331" spans="10:20" x14ac:dyDescent="0.25"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</row>
    <row r="1332" spans="10:20" x14ac:dyDescent="0.25"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</row>
    <row r="1333" spans="10:20" x14ac:dyDescent="0.25"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</row>
    <row r="1334" spans="10:20" x14ac:dyDescent="0.25"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</row>
    <row r="1335" spans="10:20" x14ac:dyDescent="0.25"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</row>
    <row r="1336" spans="10:20" x14ac:dyDescent="0.25"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</row>
    <row r="1337" spans="10:20" x14ac:dyDescent="0.25"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</row>
    <row r="1338" spans="10:20" x14ac:dyDescent="0.25"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</row>
    <row r="1339" spans="10:20" x14ac:dyDescent="0.25"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</row>
    <row r="1340" spans="10:20" x14ac:dyDescent="0.25"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</row>
    <row r="1341" spans="10:20" x14ac:dyDescent="0.25"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</row>
    <row r="1342" spans="10:20" x14ac:dyDescent="0.25"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</row>
    <row r="1343" spans="10:20" x14ac:dyDescent="0.25"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</row>
    <row r="1344" spans="10:20" x14ac:dyDescent="0.25"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</row>
    <row r="1345" spans="10:20" x14ac:dyDescent="0.25"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</row>
    <row r="1346" spans="10:20" x14ac:dyDescent="0.25"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</row>
    <row r="1347" spans="10:20" x14ac:dyDescent="0.25"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</row>
    <row r="1348" spans="10:20" x14ac:dyDescent="0.25"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</row>
    <row r="1349" spans="10:20" x14ac:dyDescent="0.25"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</row>
    <row r="1350" spans="10:20" x14ac:dyDescent="0.25"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</row>
    <row r="1351" spans="10:20" x14ac:dyDescent="0.25"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</row>
    <row r="1352" spans="10:20" x14ac:dyDescent="0.25"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</row>
    <row r="1353" spans="10:20" x14ac:dyDescent="0.25"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</row>
    <row r="1354" spans="10:20" x14ac:dyDescent="0.25"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</row>
    <row r="1355" spans="10:20" x14ac:dyDescent="0.25"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</row>
    <row r="1356" spans="10:20" x14ac:dyDescent="0.25"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</row>
    <row r="1357" spans="10:20" x14ac:dyDescent="0.25"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</row>
    <row r="1358" spans="10:20" x14ac:dyDescent="0.25"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</row>
    <row r="1359" spans="10:20" x14ac:dyDescent="0.25"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</row>
    <row r="1360" spans="10:20" x14ac:dyDescent="0.25"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</row>
    <row r="1361" spans="10:20" x14ac:dyDescent="0.25"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</row>
    <row r="1362" spans="10:20" x14ac:dyDescent="0.25"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</row>
    <row r="1363" spans="10:20" x14ac:dyDescent="0.25"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</row>
    <row r="1364" spans="10:20" x14ac:dyDescent="0.25"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</row>
    <row r="1365" spans="10:20" x14ac:dyDescent="0.25"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</row>
    <row r="1366" spans="10:20" x14ac:dyDescent="0.25"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</row>
    <row r="1367" spans="10:20" x14ac:dyDescent="0.25"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</row>
    <row r="1368" spans="10:20" x14ac:dyDescent="0.25"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</row>
    <row r="1369" spans="10:20" x14ac:dyDescent="0.25"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</row>
    <row r="1370" spans="10:20" x14ac:dyDescent="0.25"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</row>
    <row r="1371" spans="10:20" x14ac:dyDescent="0.25"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</row>
    <row r="1372" spans="10:20" x14ac:dyDescent="0.25"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</row>
    <row r="1373" spans="10:20" x14ac:dyDescent="0.25"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</row>
    <row r="1374" spans="10:20" x14ac:dyDescent="0.25"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</row>
    <row r="1375" spans="10:20" x14ac:dyDescent="0.25"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</row>
    <row r="1376" spans="10:20" x14ac:dyDescent="0.25"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</row>
    <row r="1377" spans="10:20" x14ac:dyDescent="0.25"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</row>
    <row r="1378" spans="10:20" x14ac:dyDescent="0.25"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</row>
    <row r="1379" spans="10:20" x14ac:dyDescent="0.25"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</row>
    <row r="1380" spans="10:20" x14ac:dyDescent="0.25"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</row>
    <row r="1381" spans="10:20" x14ac:dyDescent="0.25"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</row>
    <row r="1382" spans="10:20" x14ac:dyDescent="0.25"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</row>
    <row r="1383" spans="10:20" x14ac:dyDescent="0.25"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</row>
    <row r="1384" spans="10:20" x14ac:dyDescent="0.25"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</row>
    <row r="1385" spans="10:20" x14ac:dyDescent="0.25"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</row>
    <row r="1386" spans="10:20" x14ac:dyDescent="0.25"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</row>
    <row r="1387" spans="10:20" x14ac:dyDescent="0.25"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</row>
    <row r="1388" spans="10:20" x14ac:dyDescent="0.25"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</row>
    <row r="1389" spans="10:20" x14ac:dyDescent="0.25"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</row>
    <row r="1390" spans="10:20" x14ac:dyDescent="0.25"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</row>
    <row r="1391" spans="10:20" x14ac:dyDescent="0.25"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</row>
    <row r="1392" spans="10:20" x14ac:dyDescent="0.25"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</row>
    <row r="1393" spans="10:20" x14ac:dyDescent="0.25"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</row>
    <row r="1394" spans="10:20" x14ac:dyDescent="0.25"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</row>
    <row r="1395" spans="10:20" x14ac:dyDescent="0.25"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</row>
    <row r="1396" spans="10:20" x14ac:dyDescent="0.25"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</row>
    <row r="1397" spans="10:20" x14ac:dyDescent="0.25"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</row>
    <row r="1398" spans="10:20" x14ac:dyDescent="0.25"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</row>
    <row r="1399" spans="10:20" x14ac:dyDescent="0.25"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</row>
    <row r="1400" spans="10:20" x14ac:dyDescent="0.25"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</row>
    <row r="1401" spans="10:20" x14ac:dyDescent="0.25"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</row>
    <row r="1402" spans="10:20" x14ac:dyDescent="0.25"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</row>
    <row r="1403" spans="10:20" x14ac:dyDescent="0.25"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</row>
    <row r="1404" spans="10:20" x14ac:dyDescent="0.25"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</row>
    <row r="1405" spans="10:20" x14ac:dyDescent="0.25"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</row>
    <row r="1406" spans="10:20" x14ac:dyDescent="0.25"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</row>
    <row r="1407" spans="10:20" x14ac:dyDescent="0.25"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</row>
    <row r="1408" spans="10:20" x14ac:dyDescent="0.25"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</row>
    <row r="1409" spans="10:20" x14ac:dyDescent="0.25"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</row>
    <row r="1410" spans="10:20" x14ac:dyDescent="0.25"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</row>
    <row r="1411" spans="10:20" x14ac:dyDescent="0.25"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</row>
    <row r="1412" spans="10:20" x14ac:dyDescent="0.25"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</row>
    <row r="1413" spans="10:20" x14ac:dyDescent="0.25"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</row>
    <row r="1414" spans="10:20" x14ac:dyDescent="0.25"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</row>
    <row r="1415" spans="10:20" x14ac:dyDescent="0.25"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</row>
    <row r="1416" spans="10:20" x14ac:dyDescent="0.25"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</row>
    <row r="1417" spans="10:20" x14ac:dyDescent="0.25"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</row>
    <row r="1418" spans="10:20" x14ac:dyDescent="0.25"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</row>
    <row r="1419" spans="10:20" x14ac:dyDescent="0.25"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</row>
    <row r="1420" spans="10:20" x14ac:dyDescent="0.25"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</row>
    <row r="1421" spans="10:20" x14ac:dyDescent="0.25"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</row>
    <row r="1422" spans="10:20" x14ac:dyDescent="0.25"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</row>
    <row r="1423" spans="10:20" x14ac:dyDescent="0.25"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</row>
    <row r="1424" spans="10:20" x14ac:dyDescent="0.25"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</row>
    <row r="1425" spans="10:20" x14ac:dyDescent="0.25"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</row>
    <row r="1426" spans="10:20" x14ac:dyDescent="0.25"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</row>
    <row r="1427" spans="10:20" x14ac:dyDescent="0.25"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</row>
    <row r="1428" spans="10:20" x14ac:dyDescent="0.25"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</row>
    <row r="1429" spans="10:20" x14ac:dyDescent="0.25"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</row>
    <row r="1430" spans="10:20" x14ac:dyDescent="0.25"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</row>
    <row r="1431" spans="10:20" x14ac:dyDescent="0.25"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</row>
    <row r="1432" spans="10:20" x14ac:dyDescent="0.25"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</row>
    <row r="1433" spans="10:20" x14ac:dyDescent="0.25"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</row>
    <row r="1434" spans="10:20" x14ac:dyDescent="0.25"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</row>
    <row r="1435" spans="10:20" x14ac:dyDescent="0.25"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</row>
    <row r="1436" spans="10:20" x14ac:dyDescent="0.25"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</row>
    <row r="1437" spans="10:20" x14ac:dyDescent="0.25"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</row>
    <row r="1438" spans="10:20" x14ac:dyDescent="0.25"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</row>
    <row r="1439" spans="10:20" x14ac:dyDescent="0.25"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</row>
    <row r="1440" spans="10:20" x14ac:dyDescent="0.25"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</row>
    <row r="1441" spans="10:20" x14ac:dyDescent="0.25"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</row>
    <row r="1442" spans="10:20" x14ac:dyDescent="0.25"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</row>
    <row r="1443" spans="10:20" x14ac:dyDescent="0.25"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</row>
    <row r="1444" spans="10:20" x14ac:dyDescent="0.25"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</row>
    <row r="1445" spans="10:20" x14ac:dyDescent="0.25"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</row>
    <row r="1446" spans="10:20" x14ac:dyDescent="0.25"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</row>
    <row r="1447" spans="10:20" x14ac:dyDescent="0.25"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</row>
    <row r="1448" spans="10:20" x14ac:dyDescent="0.25"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</row>
    <row r="1449" spans="10:20" x14ac:dyDescent="0.25"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</row>
    <row r="1450" spans="10:20" x14ac:dyDescent="0.25"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</row>
    <row r="1451" spans="10:20" x14ac:dyDescent="0.25"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</row>
    <row r="1452" spans="10:20" x14ac:dyDescent="0.25"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</row>
    <row r="1453" spans="10:20" x14ac:dyDescent="0.25"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</row>
    <row r="1454" spans="10:20" x14ac:dyDescent="0.25"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</row>
    <row r="1455" spans="10:20" x14ac:dyDescent="0.25"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</row>
    <row r="1456" spans="10:20" x14ac:dyDescent="0.25"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</row>
    <row r="1457" spans="10:20" x14ac:dyDescent="0.25"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</row>
    <row r="1458" spans="10:20" x14ac:dyDescent="0.25"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</row>
    <row r="1459" spans="10:20" x14ac:dyDescent="0.25"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</row>
    <row r="1460" spans="10:20" x14ac:dyDescent="0.25"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</row>
    <row r="1461" spans="10:20" x14ac:dyDescent="0.25"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</row>
    <row r="1462" spans="10:20" x14ac:dyDescent="0.25"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</row>
    <row r="1463" spans="10:20" x14ac:dyDescent="0.25"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</row>
    <row r="1464" spans="10:20" x14ac:dyDescent="0.25"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</row>
    <row r="1465" spans="10:20" x14ac:dyDescent="0.25"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</row>
    <row r="1466" spans="10:20" x14ac:dyDescent="0.25"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</row>
    <row r="1467" spans="10:20" x14ac:dyDescent="0.25"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</row>
    <row r="1468" spans="10:20" x14ac:dyDescent="0.25"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</row>
    <row r="1469" spans="10:20" x14ac:dyDescent="0.25"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</row>
    <row r="1470" spans="10:20" x14ac:dyDescent="0.25"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</row>
    <row r="1471" spans="10:20" x14ac:dyDescent="0.25"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</row>
    <row r="1472" spans="10:20" x14ac:dyDescent="0.25"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</row>
    <row r="1473" spans="10:20" x14ac:dyDescent="0.25"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</row>
    <row r="1474" spans="10:20" x14ac:dyDescent="0.25"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</row>
    <row r="1475" spans="10:20" x14ac:dyDescent="0.25"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</row>
    <row r="1476" spans="10:20" x14ac:dyDescent="0.25"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</row>
    <row r="1477" spans="10:20" x14ac:dyDescent="0.25"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</row>
    <row r="1478" spans="10:20" x14ac:dyDescent="0.25"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</row>
    <row r="1479" spans="10:20" x14ac:dyDescent="0.25"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</row>
    <row r="1480" spans="10:20" x14ac:dyDescent="0.25"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</row>
    <row r="1481" spans="10:20" x14ac:dyDescent="0.25"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</row>
    <row r="1482" spans="10:20" x14ac:dyDescent="0.25"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</row>
    <row r="1483" spans="10:20" x14ac:dyDescent="0.25"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</row>
    <row r="1484" spans="10:20" x14ac:dyDescent="0.25"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</row>
    <row r="1485" spans="10:20" x14ac:dyDescent="0.25"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</row>
    <row r="1486" spans="10:20" x14ac:dyDescent="0.25"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</row>
    <row r="1487" spans="10:20" x14ac:dyDescent="0.25"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</row>
    <row r="1488" spans="10:20" x14ac:dyDescent="0.25"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</row>
    <row r="1489" spans="10:20" x14ac:dyDescent="0.25"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</row>
    <row r="1490" spans="10:20" x14ac:dyDescent="0.25"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</row>
    <row r="1491" spans="10:20" x14ac:dyDescent="0.25"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</row>
    <row r="1492" spans="10:20" x14ac:dyDescent="0.25"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</row>
    <row r="1493" spans="10:20" x14ac:dyDescent="0.25"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</row>
    <row r="1494" spans="10:20" x14ac:dyDescent="0.25"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</row>
    <row r="1495" spans="10:20" x14ac:dyDescent="0.25"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</row>
    <row r="1496" spans="10:20" x14ac:dyDescent="0.25"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</row>
    <row r="1497" spans="10:20" x14ac:dyDescent="0.25"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</row>
    <row r="1498" spans="10:20" x14ac:dyDescent="0.25"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</row>
    <row r="1499" spans="10:20" x14ac:dyDescent="0.25"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</row>
    <row r="1500" spans="10:20" x14ac:dyDescent="0.25"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</row>
    <row r="1501" spans="10:20" x14ac:dyDescent="0.25"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</row>
    <row r="1502" spans="10:20" x14ac:dyDescent="0.25"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</row>
    <row r="1503" spans="10:20" x14ac:dyDescent="0.25"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</row>
    <row r="1504" spans="10:20" x14ac:dyDescent="0.25"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</row>
    <row r="1505" spans="10:20" x14ac:dyDescent="0.25"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</row>
    <row r="1506" spans="10:20" x14ac:dyDescent="0.25"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</row>
    <row r="1507" spans="10:20" x14ac:dyDescent="0.25"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</row>
    <row r="1508" spans="10:20" x14ac:dyDescent="0.25"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</row>
    <row r="1509" spans="10:20" x14ac:dyDescent="0.25"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</row>
    <row r="1510" spans="10:20" x14ac:dyDescent="0.25"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</row>
    <row r="1511" spans="10:20" x14ac:dyDescent="0.25"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</row>
    <row r="1512" spans="10:20" x14ac:dyDescent="0.25"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</row>
    <row r="1513" spans="10:20" x14ac:dyDescent="0.25"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</row>
    <row r="1514" spans="10:20" x14ac:dyDescent="0.25"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</row>
    <row r="1515" spans="10:20" x14ac:dyDescent="0.25"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</row>
    <row r="1516" spans="10:20" x14ac:dyDescent="0.25"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</row>
    <row r="1517" spans="10:20" x14ac:dyDescent="0.25"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</row>
    <row r="1518" spans="10:20" x14ac:dyDescent="0.25"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</row>
    <row r="1519" spans="10:20" x14ac:dyDescent="0.25"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</row>
    <row r="1520" spans="10:20" x14ac:dyDescent="0.25"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</row>
    <row r="1521" spans="10:20" x14ac:dyDescent="0.25"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</row>
    <row r="1522" spans="10:20" x14ac:dyDescent="0.25"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</row>
    <row r="1523" spans="10:20" x14ac:dyDescent="0.25"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</row>
    <row r="1524" spans="10:20" x14ac:dyDescent="0.25"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</row>
    <row r="1525" spans="10:20" x14ac:dyDescent="0.25"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</row>
    <row r="1526" spans="10:20" x14ac:dyDescent="0.25"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</row>
    <row r="1527" spans="10:20" x14ac:dyDescent="0.25"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</row>
    <row r="1528" spans="10:20" x14ac:dyDescent="0.25"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</row>
    <row r="1529" spans="10:20" x14ac:dyDescent="0.25"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</row>
    <row r="1530" spans="10:20" x14ac:dyDescent="0.25"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</row>
    <row r="1531" spans="10:20" x14ac:dyDescent="0.25"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</row>
    <row r="1532" spans="10:20" x14ac:dyDescent="0.25"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</row>
    <row r="1533" spans="10:20" x14ac:dyDescent="0.25"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</row>
    <row r="1534" spans="10:20" x14ac:dyDescent="0.25"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</row>
    <row r="1535" spans="10:20" x14ac:dyDescent="0.25"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</row>
    <row r="1536" spans="10:20" x14ac:dyDescent="0.25"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</row>
    <row r="1537" spans="10:20" x14ac:dyDescent="0.25"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</row>
    <row r="1538" spans="10:20" x14ac:dyDescent="0.25"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</row>
    <row r="1539" spans="10:20" x14ac:dyDescent="0.25"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</row>
    <row r="1540" spans="10:20" x14ac:dyDescent="0.25"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</row>
    <row r="1541" spans="10:20" x14ac:dyDescent="0.25"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</row>
    <row r="1542" spans="10:20" x14ac:dyDescent="0.25"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</row>
    <row r="1543" spans="10:20" x14ac:dyDescent="0.25"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</row>
    <row r="1544" spans="10:20" x14ac:dyDescent="0.25"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</row>
    <row r="1545" spans="10:20" x14ac:dyDescent="0.25"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</row>
    <row r="1546" spans="10:20" x14ac:dyDescent="0.25"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</row>
    <row r="1547" spans="10:20" x14ac:dyDescent="0.25"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</row>
    <row r="1548" spans="10:20" x14ac:dyDescent="0.25"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</row>
    <row r="1549" spans="10:20" x14ac:dyDescent="0.25"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</row>
    <row r="1550" spans="10:20" x14ac:dyDescent="0.25"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</row>
    <row r="1551" spans="10:20" x14ac:dyDescent="0.25"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</row>
    <row r="1552" spans="10:20" x14ac:dyDescent="0.25"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</row>
    <row r="1553" spans="10:20" x14ac:dyDescent="0.25"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</row>
    <row r="1554" spans="10:20" x14ac:dyDescent="0.25"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</row>
    <row r="1555" spans="10:20" x14ac:dyDescent="0.25"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</row>
    <row r="1556" spans="10:20" x14ac:dyDescent="0.25"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</row>
    <row r="1557" spans="10:20" x14ac:dyDescent="0.25"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</row>
    <row r="1558" spans="10:20" x14ac:dyDescent="0.25"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</row>
    <row r="1559" spans="10:20" x14ac:dyDescent="0.25"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</row>
    <row r="1560" spans="10:20" x14ac:dyDescent="0.25"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</row>
    <row r="1561" spans="10:20" x14ac:dyDescent="0.25"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</row>
    <row r="1562" spans="10:20" x14ac:dyDescent="0.25"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</row>
    <row r="1563" spans="10:20" x14ac:dyDescent="0.25"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</row>
    <row r="1564" spans="10:20" x14ac:dyDescent="0.25"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</row>
    <row r="1565" spans="10:20" x14ac:dyDescent="0.25"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</row>
    <row r="1566" spans="10:20" x14ac:dyDescent="0.25"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</row>
    <row r="1567" spans="10:20" x14ac:dyDescent="0.25"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</row>
    <row r="1568" spans="10:20" x14ac:dyDescent="0.25"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</row>
    <row r="1569" spans="10:20" x14ac:dyDescent="0.25"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</row>
    <row r="1570" spans="10:20" x14ac:dyDescent="0.25"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</row>
    <row r="1571" spans="10:20" x14ac:dyDescent="0.25"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</row>
    <row r="1572" spans="10:20" x14ac:dyDescent="0.25"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</row>
    <row r="1573" spans="10:20" x14ac:dyDescent="0.25"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</row>
    <row r="1574" spans="10:20" x14ac:dyDescent="0.25"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</row>
    <row r="1575" spans="10:20" x14ac:dyDescent="0.25"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</row>
    <row r="1576" spans="10:20" x14ac:dyDescent="0.25"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</row>
    <row r="1577" spans="10:20" x14ac:dyDescent="0.25"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</row>
    <row r="1578" spans="10:20" x14ac:dyDescent="0.25"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</row>
    <row r="1579" spans="10:20" x14ac:dyDescent="0.25"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</row>
    <row r="1580" spans="10:20" x14ac:dyDescent="0.25"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</row>
    <row r="1581" spans="10:20" x14ac:dyDescent="0.25"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</row>
    <row r="1582" spans="10:20" x14ac:dyDescent="0.25"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</row>
    <row r="1583" spans="10:20" x14ac:dyDescent="0.25"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</row>
    <row r="1584" spans="10:20" x14ac:dyDescent="0.25"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</row>
    <row r="1585" spans="10:20" x14ac:dyDescent="0.25"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</row>
    <row r="1586" spans="10:20" x14ac:dyDescent="0.25"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</row>
    <row r="1587" spans="10:20" x14ac:dyDescent="0.25"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</row>
    <row r="1588" spans="10:20" x14ac:dyDescent="0.25"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</row>
    <row r="1589" spans="10:20" x14ac:dyDescent="0.25"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</row>
    <row r="1590" spans="10:20" x14ac:dyDescent="0.25"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</row>
    <row r="1591" spans="10:20" x14ac:dyDescent="0.25"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</row>
    <row r="1592" spans="10:20" x14ac:dyDescent="0.25"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</row>
    <row r="1593" spans="10:20" x14ac:dyDescent="0.25"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</row>
    <row r="1594" spans="10:20" x14ac:dyDescent="0.25"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</row>
    <row r="1595" spans="10:20" x14ac:dyDescent="0.25"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</row>
    <row r="1596" spans="10:20" x14ac:dyDescent="0.25"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</row>
    <row r="1597" spans="10:20" x14ac:dyDescent="0.25"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</row>
    <row r="1598" spans="10:20" x14ac:dyDescent="0.25"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</row>
    <row r="1599" spans="10:20" x14ac:dyDescent="0.25"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</row>
    <row r="1600" spans="10:20" x14ac:dyDescent="0.25"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</row>
    <row r="1601" spans="10:20" x14ac:dyDescent="0.25"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</row>
    <row r="1602" spans="10:20" x14ac:dyDescent="0.25"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</row>
    <row r="1603" spans="10:20" x14ac:dyDescent="0.25"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</row>
    <row r="1604" spans="10:20" x14ac:dyDescent="0.25"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</row>
    <row r="1605" spans="10:20" x14ac:dyDescent="0.25"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</row>
    <row r="1606" spans="10:20" x14ac:dyDescent="0.25"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</row>
    <row r="1607" spans="10:20" x14ac:dyDescent="0.25"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</row>
    <row r="1608" spans="10:20" x14ac:dyDescent="0.25"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</row>
    <row r="1609" spans="10:20" x14ac:dyDescent="0.25"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</row>
    <row r="1610" spans="10:20" x14ac:dyDescent="0.25"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</row>
    <row r="1611" spans="10:20" x14ac:dyDescent="0.25"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</row>
    <row r="1612" spans="10:20" x14ac:dyDescent="0.25"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</row>
    <row r="1613" spans="10:20" x14ac:dyDescent="0.25"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</row>
    <row r="1614" spans="10:20" x14ac:dyDescent="0.25"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</row>
    <row r="1615" spans="10:20" x14ac:dyDescent="0.25"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</row>
    <row r="1616" spans="10:20" x14ac:dyDescent="0.25"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</row>
    <row r="1617" spans="10:20" x14ac:dyDescent="0.25"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</row>
    <row r="1618" spans="10:20" x14ac:dyDescent="0.25"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</row>
    <row r="1619" spans="10:20" x14ac:dyDescent="0.25"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</row>
    <row r="1620" spans="10:20" x14ac:dyDescent="0.25"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</row>
    <row r="1621" spans="10:20" x14ac:dyDescent="0.25"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</row>
    <row r="1622" spans="10:20" x14ac:dyDescent="0.25"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</row>
    <row r="1623" spans="10:20" x14ac:dyDescent="0.25"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</row>
    <row r="1624" spans="10:20" x14ac:dyDescent="0.25"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</row>
    <row r="1625" spans="10:20" x14ac:dyDescent="0.25"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</row>
    <row r="1626" spans="10:20" x14ac:dyDescent="0.25"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</row>
    <row r="1627" spans="10:20" x14ac:dyDescent="0.25"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</row>
    <row r="1628" spans="10:20" x14ac:dyDescent="0.25"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</row>
    <row r="1629" spans="10:20" x14ac:dyDescent="0.25"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</row>
    <row r="1630" spans="10:20" x14ac:dyDescent="0.25"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</row>
    <row r="1631" spans="10:20" x14ac:dyDescent="0.25"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</row>
    <row r="1632" spans="10:20" x14ac:dyDescent="0.25"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</row>
    <row r="1633" spans="10:20" x14ac:dyDescent="0.25"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</row>
    <row r="1634" spans="10:20" x14ac:dyDescent="0.25"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</row>
    <row r="1635" spans="10:20" x14ac:dyDescent="0.25"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</row>
    <row r="1636" spans="10:20" x14ac:dyDescent="0.25"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</row>
    <row r="1637" spans="10:20" x14ac:dyDescent="0.25"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</row>
    <row r="1638" spans="10:20" x14ac:dyDescent="0.25"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</row>
    <row r="1639" spans="10:20" x14ac:dyDescent="0.25"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</row>
    <row r="1640" spans="10:20" x14ac:dyDescent="0.25"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</row>
    <row r="1641" spans="10:20" x14ac:dyDescent="0.25"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</row>
    <row r="1642" spans="10:20" x14ac:dyDescent="0.25"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</row>
    <row r="1643" spans="10:20" x14ac:dyDescent="0.25"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</row>
    <row r="1644" spans="10:20" x14ac:dyDescent="0.25"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</row>
    <row r="1645" spans="10:20" x14ac:dyDescent="0.25"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</row>
    <row r="1646" spans="10:20" x14ac:dyDescent="0.25"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</row>
    <row r="1647" spans="10:20" x14ac:dyDescent="0.25"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</row>
    <row r="1648" spans="10:20" x14ac:dyDescent="0.25"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</row>
    <row r="1649" spans="10:20" x14ac:dyDescent="0.25"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</row>
    <row r="1650" spans="10:20" x14ac:dyDescent="0.25"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</row>
    <row r="1651" spans="10:20" x14ac:dyDescent="0.25"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</row>
    <row r="1652" spans="10:20" x14ac:dyDescent="0.25"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</row>
    <row r="1653" spans="10:20" x14ac:dyDescent="0.25"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</row>
    <row r="1654" spans="10:20" x14ac:dyDescent="0.25"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</row>
    <row r="1655" spans="10:20" x14ac:dyDescent="0.25"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</row>
    <row r="1656" spans="10:20" x14ac:dyDescent="0.25"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</row>
    <row r="1657" spans="10:20" x14ac:dyDescent="0.25"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</row>
    <row r="1658" spans="10:20" x14ac:dyDescent="0.25"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</row>
    <row r="1659" spans="10:20" x14ac:dyDescent="0.25"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</row>
    <row r="1660" spans="10:20" x14ac:dyDescent="0.25"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</row>
    <row r="1661" spans="10:20" x14ac:dyDescent="0.25"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</row>
    <row r="1662" spans="10:20" x14ac:dyDescent="0.25"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</row>
    <row r="1663" spans="10:20" x14ac:dyDescent="0.25"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</row>
    <row r="1664" spans="10:20" x14ac:dyDescent="0.25"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</row>
    <row r="1665" spans="10:20" x14ac:dyDescent="0.25"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</row>
    <row r="1666" spans="10:20" x14ac:dyDescent="0.25"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</row>
    <row r="1667" spans="10:20" x14ac:dyDescent="0.25"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</row>
    <row r="1668" spans="10:20" x14ac:dyDescent="0.25"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</row>
    <row r="1669" spans="10:20" x14ac:dyDescent="0.25"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</row>
    <row r="1670" spans="10:20" x14ac:dyDescent="0.25"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</row>
    <row r="1671" spans="10:20" x14ac:dyDescent="0.25"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</row>
    <row r="1672" spans="10:20" x14ac:dyDescent="0.25"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</row>
    <row r="1673" spans="10:20" x14ac:dyDescent="0.25"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</row>
    <row r="1674" spans="10:20" x14ac:dyDescent="0.25"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</row>
    <row r="1675" spans="10:20" x14ac:dyDescent="0.25"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</row>
    <row r="1676" spans="10:20" x14ac:dyDescent="0.25"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</row>
    <row r="1677" spans="10:20" x14ac:dyDescent="0.25"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</row>
    <row r="1678" spans="10:20" x14ac:dyDescent="0.25"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</row>
    <row r="1679" spans="10:20" x14ac:dyDescent="0.25"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</row>
    <row r="1680" spans="10:20" x14ac:dyDescent="0.25"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</row>
    <row r="1681" spans="10:20" x14ac:dyDescent="0.25"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</row>
    <row r="1682" spans="10:20" x14ac:dyDescent="0.25"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</row>
    <row r="1683" spans="10:20" x14ac:dyDescent="0.25"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</row>
    <row r="1684" spans="10:20" x14ac:dyDescent="0.25"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</row>
    <row r="1685" spans="10:20" x14ac:dyDescent="0.25"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</row>
    <row r="1686" spans="10:20" x14ac:dyDescent="0.25"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</row>
    <row r="1687" spans="10:20" x14ac:dyDescent="0.25"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</row>
    <row r="1688" spans="10:20" x14ac:dyDescent="0.25"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</row>
    <row r="1689" spans="10:20" x14ac:dyDescent="0.25"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</row>
    <row r="1690" spans="10:20" x14ac:dyDescent="0.25"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</row>
    <row r="1691" spans="10:20" x14ac:dyDescent="0.25"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</row>
    <row r="1692" spans="10:20" x14ac:dyDescent="0.25"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</row>
    <row r="1693" spans="10:20" x14ac:dyDescent="0.25"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</row>
    <row r="1694" spans="10:20" x14ac:dyDescent="0.25"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</row>
    <row r="1695" spans="10:20" x14ac:dyDescent="0.25"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</row>
    <row r="1696" spans="10:20" x14ac:dyDescent="0.25"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</row>
    <row r="1697" spans="10:20" x14ac:dyDescent="0.25"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</row>
    <row r="1698" spans="10:20" x14ac:dyDescent="0.25"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</row>
    <row r="1699" spans="10:20" x14ac:dyDescent="0.25"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</row>
    <row r="1700" spans="10:20" x14ac:dyDescent="0.25"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</row>
    <row r="1701" spans="10:20" x14ac:dyDescent="0.25"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</row>
    <row r="1702" spans="10:20" x14ac:dyDescent="0.25"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</row>
    <row r="1703" spans="10:20" x14ac:dyDescent="0.25"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</row>
    <row r="1704" spans="10:20" x14ac:dyDescent="0.25"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</row>
    <row r="1705" spans="10:20" x14ac:dyDescent="0.25"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</row>
    <row r="1706" spans="10:20" x14ac:dyDescent="0.25"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</row>
    <row r="1707" spans="10:20" x14ac:dyDescent="0.25"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</row>
    <row r="1708" spans="10:20" x14ac:dyDescent="0.25"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</row>
  </sheetData>
  <sheetProtection selectLockedCells="1"/>
  <mergeCells count="6">
    <mergeCell ref="E14:H14"/>
    <mergeCell ref="B2:H2"/>
    <mergeCell ref="G3:H3"/>
    <mergeCell ref="G4:H4"/>
    <mergeCell ref="G5:H5"/>
    <mergeCell ref="G6:H6"/>
  </mergeCells>
  <dataValidations count="1">
    <dataValidation type="list" allowBlank="1" showInputMessage="1" showErrorMessage="1" sqref="E14:H14">
      <formula1>$L$3:$L$10</formula1>
    </dataValidation>
  </dataValidations>
  <hyperlinks>
    <hyperlink ref="B3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08"/>
  <sheetViews>
    <sheetView showGridLines="0" zoomScaleNormal="100" zoomScaleSheetLayoutView="100" workbookViewId="0"/>
  </sheetViews>
  <sheetFormatPr defaultRowHeight="15" x14ac:dyDescent="0.25"/>
  <cols>
    <col min="1" max="1" width="2.7109375" style="25" customWidth="1"/>
    <col min="2" max="2" width="13.7109375" customWidth="1"/>
    <col min="3" max="3" width="14.140625" customWidth="1"/>
    <col min="4" max="4" width="13.140625" customWidth="1"/>
    <col min="5" max="5" width="12.28515625" customWidth="1"/>
    <col min="6" max="6" width="11.7109375" customWidth="1"/>
    <col min="9" max="9" width="6.42578125" customWidth="1"/>
    <col min="10" max="10" width="7.28515625" customWidth="1"/>
  </cols>
  <sheetData>
    <row r="1" spans="1:18" s="2" customFormat="1" x14ac:dyDescent="0.25">
      <c r="A1" s="1"/>
      <c r="I1" s="3"/>
      <c r="J1" s="1"/>
      <c r="L1" s="4"/>
      <c r="M1" s="4"/>
      <c r="N1" s="4"/>
      <c r="O1" s="4"/>
      <c r="P1" s="5"/>
      <c r="Q1" s="4"/>
      <c r="R1" s="4"/>
    </row>
    <row r="2" spans="1:18" s="9" customFormat="1" ht="19.5" customHeight="1" x14ac:dyDescent="0.25">
      <c r="A2" s="6"/>
      <c r="B2" s="61" t="s">
        <v>22</v>
      </c>
      <c r="C2" s="61"/>
      <c r="D2" s="61"/>
      <c r="E2" s="61"/>
      <c r="F2" s="61"/>
      <c r="G2" s="61"/>
      <c r="H2" s="61"/>
      <c r="I2" s="7"/>
      <c r="J2" s="8"/>
      <c r="L2" s="10"/>
      <c r="M2" s="10"/>
      <c r="N2" s="11"/>
      <c r="O2" s="10"/>
      <c r="P2" s="12"/>
      <c r="Q2" s="10"/>
      <c r="R2" s="10"/>
    </row>
    <row r="3" spans="1:18" s="14" customFormat="1" x14ac:dyDescent="0.25">
      <c r="A3" s="13"/>
      <c r="B3" s="67" t="s">
        <v>82</v>
      </c>
      <c r="F3" s="15" t="s">
        <v>0</v>
      </c>
      <c r="G3" s="62" t="s">
        <v>23</v>
      </c>
      <c r="H3" s="63"/>
      <c r="I3" s="16"/>
      <c r="J3" s="17"/>
      <c r="K3" s="38">
        <v>1</v>
      </c>
      <c r="L3" s="41" t="s">
        <v>26</v>
      </c>
      <c r="M3" s="38"/>
      <c r="N3" s="18"/>
      <c r="O3" s="18"/>
      <c r="P3" s="39">
        <f>IF(E14=L3,K3,IF(E14=L4,K4,IF(E14=L5,K5,IF(E14=L6,K6,IF(E14=L7,K7,IF(E14=L8,K8,IF(E14=L9,K9,K10)))))))</f>
        <v>5</v>
      </c>
      <c r="Q3" s="18"/>
      <c r="R3" s="18"/>
    </row>
    <row r="4" spans="1:18" s="14" customFormat="1" x14ac:dyDescent="0.25">
      <c r="A4" s="13"/>
      <c r="B4" s="20" t="s">
        <v>83</v>
      </c>
      <c r="F4" s="15" t="s">
        <v>1</v>
      </c>
      <c r="G4" s="62" t="s">
        <v>2</v>
      </c>
      <c r="H4" s="63"/>
      <c r="I4" s="16"/>
      <c r="J4" s="17"/>
      <c r="K4" s="38">
        <v>2</v>
      </c>
      <c r="L4" s="41" t="s">
        <v>27</v>
      </c>
      <c r="M4" s="38"/>
      <c r="N4" s="18"/>
      <c r="O4" s="18"/>
      <c r="P4" s="21"/>
      <c r="Q4" s="18"/>
      <c r="R4" s="18"/>
    </row>
    <row r="5" spans="1:18" s="14" customFormat="1" x14ac:dyDescent="0.25">
      <c r="A5" s="13"/>
      <c r="F5" s="15" t="s">
        <v>3</v>
      </c>
      <c r="G5" s="68" t="s">
        <v>84</v>
      </c>
      <c r="H5" s="64"/>
      <c r="I5" s="16"/>
      <c r="J5" s="17"/>
      <c r="K5" s="38">
        <v>3</v>
      </c>
      <c r="L5" s="41" t="s">
        <v>28</v>
      </c>
      <c r="M5" s="38"/>
      <c r="N5" s="18"/>
      <c r="O5" s="18"/>
      <c r="P5" s="22"/>
      <c r="Q5" s="18"/>
      <c r="R5" s="18"/>
    </row>
    <row r="6" spans="1:18" s="14" customFormat="1" x14ac:dyDescent="0.25">
      <c r="A6" s="13"/>
      <c r="B6" s="23" t="s">
        <v>4</v>
      </c>
      <c r="C6" s="24"/>
      <c r="D6" s="9"/>
      <c r="E6" s="9"/>
      <c r="F6" s="15" t="s">
        <v>5</v>
      </c>
      <c r="G6" s="65" t="s">
        <v>85</v>
      </c>
      <c r="H6" s="66"/>
      <c r="I6" s="16"/>
      <c r="J6" s="17"/>
      <c r="K6" s="38">
        <v>4</v>
      </c>
      <c r="L6" s="41" t="s">
        <v>59</v>
      </c>
      <c r="M6" s="38"/>
      <c r="N6" s="18"/>
      <c r="O6" s="18"/>
      <c r="P6" s="19"/>
      <c r="Q6" s="18"/>
      <c r="R6" s="18"/>
    </row>
    <row r="7" spans="1:18" x14ac:dyDescent="0.25">
      <c r="K7" s="38">
        <v>5</v>
      </c>
      <c r="L7" s="41" t="s">
        <v>67</v>
      </c>
      <c r="M7" s="38"/>
    </row>
    <row r="8" spans="1:18" x14ac:dyDescent="0.25">
      <c r="B8" s="26" t="s">
        <v>6</v>
      </c>
      <c r="C8" s="29"/>
      <c r="D8" s="29"/>
      <c r="E8" s="25" t="s">
        <v>7</v>
      </c>
      <c r="F8" s="25" t="s">
        <v>8</v>
      </c>
      <c r="K8" s="38">
        <v>6</v>
      </c>
      <c r="L8" s="41" t="s">
        <v>65</v>
      </c>
    </row>
    <row r="9" spans="1:18" x14ac:dyDescent="0.25">
      <c r="B9" t="s">
        <v>9</v>
      </c>
      <c r="D9" s="27" t="s">
        <v>70</v>
      </c>
      <c r="E9" s="30">
        <v>2267.9618500000001</v>
      </c>
      <c r="F9" s="30">
        <v>2721.55422</v>
      </c>
      <c r="K9" s="38">
        <v>7</v>
      </c>
      <c r="L9" s="41" t="s">
        <v>66</v>
      </c>
    </row>
    <row r="10" spans="1:18" x14ac:dyDescent="0.25">
      <c r="B10" t="s">
        <v>11</v>
      </c>
      <c r="D10" s="40" t="s">
        <v>71</v>
      </c>
      <c r="E10" s="30">
        <v>65.555555555555557</v>
      </c>
      <c r="F10" s="30">
        <v>15.555555555555555</v>
      </c>
      <c r="K10" s="38">
        <v>8</v>
      </c>
      <c r="L10" s="41" t="s">
        <v>68</v>
      </c>
    </row>
    <row r="11" spans="1:18" x14ac:dyDescent="0.25">
      <c r="B11" t="s">
        <v>14</v>
      </c>
      <c r="D11" s="27" t="s">
        <v>72</v>
      </c>
      <c r="E11" s="28">
        <v>0.42</v>
      </c>
      <c r="F11" s="28">
        <v>0.52</v>
      </c>
    </row>
    <row r="12" spans="1:18" x14ac:dyDescent="0.25">
      <c r="D12" s="27"/>
      <c r="E12" s="34"/>
      <c r="F12" s="34"/>
      <c r="M12" t="s">
        <v>7</v>
      </c>
      <c r="N12" t="s">
        <v>8</v>
      </c>
    </row>
    <row r="13" spans="1:18" x14ac:dyDescent="0.25">
      <c r="B13" s="26" t="s">
        <v>24</v>
      </c>
      <c r="C13" s="29"/>
      <c r="D13" s="29"/>
      <c r="E13" s="35"/>
      <c r="F13" s="35"/>
      <c r="J13" t="s">
        <v>9</v>
      </c>
      <c r="M13" s="47">
        <f>E9</f>
        <v>2267.9618500000001</v>
      </c>
      <c r="N13" s="47">
        <f>F9</f>
        <v>2721.55422</v>
      </c>
      <c r="P13" t="s">
        <v>54</v>
      </c>
      <c r="Q13" s="53">
        <f>Q23*M21</f>
        <v>34901.280368434884</v>
      </c>
      <c r="R13" t="s">
        <v>37</v>
      </c>
    </row>
    <row r="14" spans="1:18" x14ac:dyDescent="0.25">
      <c r="B14" t="s">
        <v>25</v>
      </c>
      <c r="D14" s="27"/>
      <c r="E14" s="58" t="s">
        <v>67</v>
      </c>
      <c r="F14" s="59"/>
      <c r="G14" s="59"/>
      <c r="H14" s="60"/>
      <c r="J14" t="s">
        <v>11</v>
      </c>
      <c r="M14" s="47">
        <f>E10</f>
        <v>65.555555555555557</v>
      </c>
      <c r="N14" s="47">
        <f>F10</f>
        <v>15.555555555555555</v>
      </c>
      <c r="P14" t="s">
        <v>55</v>
      </c>
      <c r="Q14" s="48">
        <f>Q13/M19</f>
        <v>15.388830561022669</v>
      </c>
      <c r="R14" t="s">
        <v>56</v>
      </c>
    </row>
    <row r="15" spans="1:18" x14ac:dyDescent="0.25">
      <c r="B15" t="s">
        <v>19</v>
      </c>
      <c r="D15" s="27" t="s">
        <v>73</v>
      </c>
      <c r="E15" s="57">
        <v>244.12137999999999</v>
      </c>
      <c r="J15" t="s">
        <v>13</v>
      </c>
      <c r="M15" s="46">
        <f>M14-Q13/(M13*M16)</f>
        <v>28.915483064251688</v>
      </c>
      <c r="N15" s="46">
        <f>N14+Q13/(N13*N16)</f>
        <v>40.217142809317771</v>
      </c>
      <c r="P15" t="s">
        <v>57</v>
      </c>
      <c r="Q15" s="46">
        <f>IF(P3=1,M14-N14,M14-N15)</f>
        <v>25.338412746237786</v>
      </c>
    </row>
    <row r="16" spans="1:18" x14ac:dyDescent="0.25">
      <c r="B16" s="36" t="s">
        <v>20</v>
      </c>
      <c r="D16" s="40" t="s">
        <v>74</v>
      </c>
      <c r="E16" s="56">
        <v>9.2903040000000008</v>
      </c>
      <c r="J16" t="s">
        <v>14</v>
      </c>
      <c r="M16" s="42">
        <f>E11</f>
        <v>0.42</v>
      </c>
      <c r="N16" s="42">
        <f>F11</f>
        <v>0.52</v>
      </c>
      <c r="P16" t="s">
        <v>58</v>
      </c>
      <c r="Q16" s="46">
        <f>IF(P3=1,M15-N15,M15-N14)</f>
        <v>13.359927508696133</v>
      </c>
    </row>
    <row r="17" spans="2:20" x14ac:dyDescent="0.25">
      <c r="B17" s="36"/>
      <c r="D17" s="27"/>
      <c r="J17" t="s">
        <v>19</v>
      </c>
      <c r="M17" s="47">
        <f>E15</f>
        <v>244.12137999999999</v>
      </c>
      <c r="P17" t="s">
        <v>18</v>
      </c>
      <c r="Q17" s="48">
        <f>(Q15-Q16)/LN(Q15/Q16)</f>
        <v>18.714576274852487</v>
      </c>
      <c r="R17" t="s">
        <v>56</v>
      </c>
    </row>
    <row r="18" spans="2:20" x14ac:dyDescent="0.25">
      <c r="B18" s="26" t="s">
        <v>16</v>
      </c>
      <c r="C18" s="29"/>
      <c r="D18" s="29"/>
      <c r="E18" s="25"/>
      <c r="F18" s="25"/>
      <c r="J18" t="s">
        <v>20</v>
      </c>
      <c r="M18" s="47">
        <f>E16</f>
        <v>9.2903040000000008</v>
      </c>
      <c r="P18" t="s">
        <v>64</v>
      </c>
      <c r="Q18" s="43">
        <f>Q14/Q17</f>
        <v>0.82229115610280989</v>
      </c>
    </row>
    <row r="19" spans="2:20" x14ac:dyDescent="0.25">
      <c r="B19" t="s">
        <v>30</v>
      </c>
      <c r="D19" s="27" t="s">
        <v>75</v>
      </c>
      <c r="E19" s="33">
        <f>M19</f>
        <v>2267.9618330995199</v>
      </c>
      <c r="J19" t="s">
        <v>43</v>
      </c>
      <c r="M19" s="42">
        <f>M17*M18</f>
        <v>2267.9618330995199</v>
      </c>
    </row>
    <row r="20" spans="2:20" x14ac:dyDescent="0.25">
      <c r="B20" t="s">
        <v>31</v>
      </c>
      <c r="D20" s="40" t="s">
        <v>76</v>
      </c>
      <c r="E20" s="32">
        <f>Q13</f>
        <v>34901.280368434884</v>
      </c>
      <c r="J20" t="s">
        <v>44</v>
      </c>
      <c r="M20" s="50">
        <f>M19/N22</f>
        <v>2.3809523632099139</v>
      </c>
    </row>
    <row r="21" spans="2:20" x14ac:dyDescent="0.25">
      <c r="B21" t="s">
        <v>32</v>
      </c>
      <c r="D21" s="27"/>
      <c r="E21" s="31">
        <f>M20</f>
        <v>2.3809523632099139</v>
      </c>
      <c r="J21" t="s">
        <v>45</v>
      </c>
      <c r="M21" s="42">
        <f>N22*(M14-N14)</f>
        <v>47627.198850000001</v>
      </c>
      <c r="N21" t="s">
        <v>37</v>
      </c>
    </row>
    <row r="22" spans="2:20" x14ac:dyDescent="0.25">
      <c r="B22" t="s">
        <v>33</v>
      </c>
      <c r="D22" s="27"/>
      <c r="E22" s="49">
        <f>Q22</f>
        <v>0.67307692307692302</v>
      </c>
      <c r="J22" t="s">
        <v>38</v>
      </c>
      <c r="K22" s="42">
        <f>M13*M16</f>
        <v>952.54397700000004</v>
      </c>
      <c r="M22" s="44" t="s">
        <v>40</v>
      </c>
      <c r="N22" s="42">
        <f>IF(K22&lt;K23,K22,K23)</f>
        <v>952.54397700000004</v>
      </c>
      <c r="P22" s="44" t="s">
        <v>42</v>
      </c>
      <c r="Q22" s="45">
        <f>N22/N23</f>
        <v>0.67307692307692302</v>
      </c>
    </row>
    <row r="23" spans="2:20" x14ac:dyDescent="0.25">
      <c r="B23" t="s">
        <v>34</v>
      </c>
      <c r="D23" s="27"/>
      <c r="E23" s="49">
        <f>Q23</f>
        <v>0.73280144982607731</v>
      </c>
      <c r="J23" t="s">
        <v>39</v>
      </c>
      <c r="K23" s="42">
        <f>N13*N16</f>
        <v>1415.2081944000001</v>
      </c>
      <c r="M23" s="44" t="s">
        <v>41</v>
      </c>
      <c r="N23" s="42">
        <f>IF(N22=K22,K23,K22)</f>
        <v>1415.2081944000001</v>
      </c>
      <c r="P23" s="44" t="s">
        <v>49</v>
      </c>
      <c r="Q23" s="45">
        <f>S31</f>
        <v>0.73280144982607731</v>
      </c>
    </row>
    <row r="24" spans="2:20" x14ac:dyDescent="0.25">
      <c r="B24" s="26"/>
      <c r="C24" s="29"/>
      <c r="D24" s="29"/>
      <c r="E24" s="25" t="s">
        <v>7</v>
      </c>
      <c r="F24" s="25" t="s">
        <v>8</v>
      </c>
    </row>
    <row r="25" spans="2:20" x14ac:dyDescent="0.25">
      <c r="B25" t="s">
        <v>13</v>
      </c>
      <c r="D25" s="40" t="s">
        <v>71</v>
      </c>
      <c r="E25" s="31">
        <f>M15</f>
        <v>28.915483064251688</v>
      </c>
      <c r="F25" s="54">
        <f>N15</f>
        <v>40.217142809317771</v>
      </c>
    </row>
    <row r="26" spans="2:20" x14ac:dyDescent="0.25">
      <c r="B26" t="s">
        <v>61</v>
      </c>
      <c r="D26" s="27" t="s">
        <v>75</v>
      </c>
      <c r="E26" s="31">
        <f>K22</f>
        <v>952.54397700000004</v>
      </c>
      <c r="F26" s="54">
        <f>K23</f>
        <v>1415.2081944000001</v>
      </c>
      <c r="J26" s="51" t="s">
        <v>46</v>
      </c>
      <c r="Q26" s="51" t="s">
        <v>50</v>
      </c>
      <c r="R26" t="s">
        <v>51</v>
      </c>
      <c r="S26" t="s">
        <v>52</v>
      </c>
    </row>
    <row r="27" spans="2:20" x14ac:dyDescent="0.25">
      <c r="B27" t="s">
        <v>35</v>
      </c>
      <c r="D27" s="40" t="s">
        <v>71</v>
      </c>
      <c r="E27" s="31">
        <f>Q14</f>
        <v>15.388830561022669</v>
      </c>
      <c r="R27" s="55">
        <f>M20</f>
        <v>2.3809523632099139</v>
      </c>
      <c r="S27" s="42">
        <v>0</v>
      </c>
    </row>
    <row r="28" spans="2:20" x14ac:dyDescent="0.25">
      <c r="B28" t="s">
        <v>18</v>
      </c>
      <c r="D28" s="40" t="s">
        <v>71</v>
      </c>
      <c r="E28" s="31">
        <f>Q17</f>
        <v>18.714576274852487</v>
      </c>
      <c r="J28" s="42" t="s">
        <v>44</v>
      </c>
      <c r="K28" s="50">
        <f>Q22</f>
        <v>0.67307692307692302</v>
      </c>
      <c r="L28" s="42">
        <v>0</v>
      </c>
      <c r="M28" s="42">
        <v>0.4</v>
      </c>
      <c r="N28" s="42">
        <v>0.8</v>
      </c>
      <c r="O28" s="42">
        <v>1</v>
      </c>
      <c r="R28" s="55">
        <f>M20</f>
        <v>2.3809523632099139</v>
      </c>
      <c r="S28" s="47">
        <v>1</v>
      </c>
    </row>
    <row r="29" spans="2:20" x14ac:dyDescent="0.25">
      <c r="J29" s="45">
        <f t="shared" ref="J29:O44" si="0">IF($P$3=1,J61,IF($P$3=2,J91,IF($P$3=3,U61,IF($P$3=4,U91,IF($P$3=5,J121,IF($P$3=6,U121,IF($P$3=7,AE121,J151)))))))</f>
        <v>1E-4</v>
      </c>
      <c r="K29" s="45">
        <f t="shared" si="0"/>
        <v>9.9969478009942492E-5</v>
      </c>
      <c r="L29" s="45">
        <f t="shared" si="0"/>
        <v>9.999500016666385E-5</v>
      </c>
      <c r="M29" s="45">
        <f t="shared" si="0"/>
        <v>9.9979831666319186E-5</v>
      </c>
      <c r="N29" s="45">
        <f t="shared" si="0"/>
        <v>9.9964666233853805E-5</v>
      </c>
      <c r="O29" s="45">
        <f t="shared" si="0"/>
        <v>9.9957084667812168E-5</v>
      </c>
      <c r="P29" s="43"/>
      <c r="Q29" s="43"/>
      <c r="R29" s="43"/>
      <c r="S29" s="43"/>
      <c r="T29" s="43"/>
    </row>
    <row r="30" spans="2:20" x14ac:dyDescent="0.25">
      <c r="J30" s="45">
        <f t="shared" si="0"/>
        <v>0.01</v>
      </c>
      <c r="K30" s="45">
        <f t="shared" si="0"/>
        <v>9.8589583952884974E-3</v>
      </c>
      <c r="L30" s="45">
        <f t="shared" si="0"/>
        <v>9.9501662508318933E-3</v>
      </c>
      <c r="M30" s="45">
        <f t="shared" si="0"/>
        <v>9.8958280105019281E-3</v>
      </c>
      <c r="N30" s="45">
        <f t="shared" si="0"/>
        <v>9.8418840878388147E-3</v>
      </c>
      <c r="O30" s="45">
        <f t="shared" si="0"/>
        <v>9.8150589939471899E-3</v>
      </c>
      <c r="P30" s="43"/>
      <c r="Q30" s="51" t="s">
        <v>53</v>
      </c>
      <c r="R30" t="s">
        <v>51</v>
      </c>
      <c r="S30" t="s">
        <v>52</v>
      </c>
      <c r="T30" s="43"/>
    </row>
    <row r="31" spans="2:20" x14ac:dyDescent="0.25">
      <c r="J31" s="45">
        <f t="shared" si="0"/>
        <v>0.02</v>
      </c>
      <c r="K31" s="45">
        <f t="shared" si="0"/>
        <v>1.9492542817953651E-2</v>
      </c>
      <c r="L31" s="45">
        <f t="shared" si="0"/>
        <v>1.9801326693244747E-2</v>
      </c>
      <c r="M31" s="45">
        <f t="shared" si="0"/>
        <v>1.9617044213672385E-2</v>
      </c>
      <c r="N31" s="45">
        <f t="shared" si="0"/>
        <v>1.9435033629444876E-2</v>
      </c>
      <c r="O31" s="45">
        <f t="shared" si="0"/>
        <v>1.9344870537910452E-2</v>
      </c>
      <c r="P31" s="43"/>
      <c r="R31" s="55">
        <v>0</v>
      </c>
      <c r="S31" s="45">
        <f>IF(P3=1,R61,IF(P3=2,R91,IF(P3=3,AC61,IF(P3=4,AC91,IF(P3=5,R121,IF(P3=6,AC121,IF(P3=7,AM138,R151)))))))</f>
        <v>0.73280144982607731</v>
      </c>
      <c r="T31" s="43"/>
    </row>
    <row r="32" spans="2:20" x14ac:dyDescent="0.25">
      <c r="J32" s="45">
        <f t="shared" si="0"/>
        <v>0.03</v>
      </c>
      <c r="K32" s="45">
        <f t="shared" si="0"/>
        <v>2.8927675847867929E-2</v>
      </c>
      <c r="L32" s="45">
        <f t="shared" si="0"/>
        <v>2.9554466451491845E-2</v>
      </c>
      <c r="M32" s="45">
        <f t="shared" si="0"/>
        <v>2.9179828636106464E-2</v>
      </c>
      <c r="N32" s="45">
        <f t="shared" si="0"/>
        <v>2.8811462723181913E-2</v>
      </c>
      <c r="O32" s="45">
        <f t="shared" si="0"/>
        <v>2.8629595312865463E-2</v>
      </c>
      <c r="P32" s="43"/>
      <c r="R32" s="55">
        <v>6</v>
      </c>
      <c r="S32" s="45">
        <f>S31</f>
        <v>0.73280144982607731</v>
      </c>
      <c r="T32" s="43"/>
    </row>
    <row r="33" spans="10:20" x14ac:dyDescent="0.25">
      <c r="J33" s="45">
        <f t="shared" si="0"/>
        <v>0.04</v>
      </c>
      <c r="K33" s="45">
        <f t="shared" si="0"/>
        <v>3.8178546044499884E-2</v>
      </c>
      <c r="L33" s="45">
        <f t="shared" si="0"/>
        <v>3.9210560847676823E-2</v>
      </c>
      <c r="M33" s="45">
        <f t="shared" si="0"/>
        <v>3.8592864876814792E-2</v>
      </c>
      <c r="N33" s="45">
        <f t="shared" si="0"/>
        <v>3.7987981901224877E-2</v>
      </c>
      <c r="O33" s="45">
        <f t="shared" si="0"/>
        <v>3.7690253550044739E-2</v>
      </c>
      <c r="P33" s="43"/>
      <c r="Q33" s="43"/>
      <c r="R33" s="43"/>
      <c r="S33" s="43"/>
      <c r="T33" s="43"/>
    </row>
    <row r="34" spans="10:20" x14ac:dyDescent="0.25">
      <c r="J34" s="45">
        <f t="shared" si="0"/>
        <v>0.05</v>
      </c>
      <c r="K34" s="45">
        <f t="shared" si="0"/>
        <v>4.7255389690596394E-2</v>
      </c>
      <c r="L34" s="45">
        <f t="shared" si="0"/>
        <v>4.8770575499285984E-2</v>
      </c>
      <c r="M34" s="45">
        <f t="shared" si="0"/>
        <v>4.7862523861873063E-2</v>
      </c>
      <c r="N34" s="45">
        <f t="shared" si="0"/>
        <v>4.6976668776094077E-2</v>
      </c>
      <c r="O34" s="45">
        <f t="shared" si="0"/>
        <v>4.6541878597091246E-2</v>
      </c>
      <c r="P34" s="43"/>
      <c r="Q34" s="43"/>
      <c r="R34" s="43"/>
      <c r="S34" s="43"/>
      <c r="T34" s="43"/>
    </row>
    <row r="35" spans="10:20" x14ac:dyDescent="0.25">
      <c r="J35" s="45">
        <f t="shared" si="0"/>
        <v>0.06</v>
      </c>
      <c r="K35" s="45">
        <f t="shared" si="0"/>
        <v>5.6166401474706973E-2</v>
      </c>
      <c r="L35" s="45">
        <f t="shared" si="0"/>
        <v>5.823546641575128E-2</v>
      </c>
      <c r="M35" s="45">
        <f t="shared" si="0"/>
        <v>5.6993986318204182E-2</v>
      </c>
      <c r="N35" s="45">
        <f t="shared" si="0"/>
        <v>5.5787151272414071E-2</v>
      </c>
      <c r="O35" s="45">
        <f t="shared" si="0"/>
        <v>5.519639529605247E-2</v>
      </c>
      <c r="P35" s="43"/>
      <c r="Q35" s="43"/>
      <c r="R35" s="43"/>
      <c r="S35" s="43"/>
      <c r="T35" s="43"/>
    </row>
    <row r="36" spans="10:20" x14ac:dyDescent="0.25">
      <c r="J36" s="45">
        <f t="shared" si="0"/>
        <v>7.0000000000000007E-2</v>
      </c>
      <c r="K36" s="45">
        <f t="shared" si="0"/>
        <v>6.4918507933282799E-2</v>
      </c>
      <c r="L36" s="45">
        <f t="shared" si="0"/>
        <v>6.7606180094051727E-2</v>
      </c>
      <c r="M36" s="45">
        <f t="shared" si="0"/>
        <v>6.5991695459430399E-2</v>
      </c>
      <c r="N36" s="45">
        <f t="shared" si="0"/>
        <v>6.4427533481660859E-2</v>
      </c>
      <c r="O36" s="45">
        <f t="shared" si="0"/>
        <v>6.366379035476144E-2</v>
      </c>
      <c r="P36" s="43"/>
      <c r="Q36" s="43"/>
      <c r="R36" s="43"/>
      <c r="S36" s="43"/>
      <c r="T36" s="43"/>
    </row>
    <row r="37" spans="10:20" x14ac:dyDescent="0.25">
      <c r="J37" s="45">
        <f t="shared" si="0"/>
        <v>0.08</v>
      </c>
      <c r="K37" s="45">
        <f t="shared" si="0"/>
        <v>7.3517760883273553E-2</v>
      </c>
      <c r="L37" s="45">
        <f t="shared" si="0"/>
        <v>7.6883653613364245E-2</v>
      </c>
      <c r="M37" s="45">
        <f t="shared" si="0"/>
        <v>7.4859586448232096E-2</v>
      </c>
      <c r="N37" s="45">
        <f t="shared" si="0"/>
        <v>7.2904867392010964E-2</v>
      </c>
      <c r="O37" s="45">
        <f t="shared" si="0"/>
        <v>7.195271017700966E-2</v>
      </c>
      <c r="P37" s="43"/>
      <c r="Q37" s="43"/>
      <c r="R37" s="43"/>
      <c r="S37" s="43"/>
      <c r="T37" s="43"/>
    </row>
    <row r="38" spans="10:20" x14ac:dyDescent="0.25">
      <c r="J38" s="45">
        <f t="shared" si="0"/>
        <v>0.09</v>
      </c>
      <c r="K38" s="45">
        <f t="shared" si="0"/>
        <v>8.1969566016328876E-2</v>
      </c>
      <c r="L38" s="45">
        <f t="shared" si="0"/>
        <v>8.6068814728771814E-2</v>
      </c>
      <c r="M38" s="45">
        <f t="shared" si="0"/>
        <v>8.3601219267923854E-2</v>
      </c>
      <c r="N38" s="45">
        <f t="shared" si="0"/>
        <v>8.1225427403876393E-2</v>
      </c>
      <c r="O38" s="45">
        <f t="shared" si="0"/>
        <v>8.0070809601377579E-2</v>
      </c>
      <c r="P38" s="43"/>
      <c r="Q38" s="43"/>
      <c r="R38" s="43"/>
      <c r="S38" s="43"/>
      <c r="T38" s="43"/>
    </row>
    <row r="39" spans="10:20" x14ac:dyDescent="0.25">
      <c r="J39" s="45">
        <f t="shared" si="0"/>
        <v>0.1</v>
      </c>
      <c r="K39" s="45">
        <f t="shared" si="0"/>
        <v>9.0278828082312912E-2</v>
      </c>
      <c r="L39" s="45">
        <f t="shared" si="0"/>
        <v>9.5162581964040482E-2</v>
      </c>
      <c r="M39" s="45">
        <f t="shared" si="0"/>
        <v>9.22198628351385E-2</v>
      </c>
      <c r="N39" s="45">
        <f t="shared" si="0"/>
        <v>8.9394884939912211E-2</v>
      </c>
      <c r="O39" s="45">
        <f t="shared" si="0"/>
        <v>8.802497423084521E-2</v>
      </c>
      <c r="P39" s="43"/>
      <c r="Q39" s="43"/>
      <c r="R39" s="43"/>
      <c r="S39" s="43"/>
      <c r="T39" s="43"/>
    </row>
    <row r="40" spans="10:20" x14ac:dyDescent="0.25">
      <c r="J40" s="45">
        <f t="shared" si="0"/>
        <v>0.2</v>
      </c>
      <c r="K40" s="45">
        <f t="shared" si="0"/>
        <v>0.16638938153922045</v>
      </c>
      <c r="L40" s="45">
        <f t="shared" si="0"/>
        <v>0.18126924692201818</v>
      </c>
      <c r="M40" s="45">
        <f t="shared" si="0"/>
        <v>0.17223181954381894</v>
      </c>
      <c r="N40" s="45">
        <f t="shared" si="0"/>
        <v>0.16376051453214369</v>
      </c>
      <c r="O40" s="45">
        <f t="shared" si="0"/>
        <v>0.15972607564860353</v>
      </c>
      <c r="P40" s="43"/>
      <c r="Q40" s="43"/>
      <c r="R40" s="43"/>
      <c r="S40" s="43"/>
      <c r="T40" s="43"/>
    </row>
    <row r="41" spans="10:20" x14ac:dyDescent="0.25">
      <c r="J41" s="45">
        <f t="shared" si="0"/>
        <v>0.4</v>
      </c>
      <c r="K41" s="45">
        <f t="shared" si="0"/>
        <v>0.28879992278447275</v>
      </c>
      <c r="L41" s="45">
        <f t="shared" si="0"/>
        <v>0.32967995396436067</v>
      </c>
      <c r="M41" s="45">
        <f t="shared" si="0"/>
        <v>0.30461319525187924</v>
      </c>
      <c r="N41" s="45">
        <f t="shared" si="0"/>
        <v>0.2817922446675819</v>
      </c>
      <c r="O41" s="45">
        <f t="shared" si="0"/>
        <v>0.27117372394732764</v>
      </c>
      <c r="P41" s="43"/>
      <c r="Q41" s="43"/>
      <c r="R41" s="43"/>
      <c r="S41" s="43"/>
      <c r="T41" s="43"/>
    </row>
    <row r="42" spans="10:20" x14ac:dyDescent="0.25">
      <c r="J42" s="45">
        <f t="shared" si="0"/>
        <v>0.6</v>
      </c>
      <c r="K42" s="45">
        <f t="shared" si="0"/>
        <v>0.38291135632203732</v>
      </c>
      <c r="L42" s="45">
        <f t="shared" si="0"/>
        <v>0.45118836390597361</v>
      </c>
      <c r="M42" s="45">
        <f t="shared" si="0"/>
        <v>0.40914741337421623</v>
      </c>
      <c r="N42" s="45">
        <f t="shared" si="0"/>
        <v>0.37137948990004765</v>
      </c>
      <c r="O42" s="45">
        <f t="shared" si="0"/>
        <v>0.3540355897066052</v>
      </c>
      <c r="P42" s="43"/>
      <c r="Q42" s="43"/>
      <c r="R42" s="43"/>
      <c r="S42" s="43"/>
      <c r="T42" s="43"/>
    </row>
    <row r="43" spans="10:20" x14ac:dyDescent="0.25">
      <c r="J43" s="45">
        <f t="shared" si="0"/>
        <v>0.8</v>
      </c>
      <c r="K43" s="45">
        <f t="shared" si="0"/>
        <v>0.45720185633817723</v>
      </c>
      <c r="L43" s="45">
        <f t="shared" si="0"/>
        <v>0.55067103588277844</v>
      </c>
      <c r="M43" s="45">
        <f t="shared" si="0"/>
        <v>0.49309735119976983</v>
      </c>
      <c r="N43" s="45">
        <f t="shared" si="0"/>
        <v>0.44147952867224127</v>
      </c>
      <c r="O43" s="45">
        <f t="shared" si="0"/>
        <v>0.41793260162683865</v>
      </c>
      <c r="P43" s="43"/>
      <c r="Q43" s="43"/>
      <c r="R43" s="43"/>
      <c r="S43" s="43"/>
      <c r="T43" s="43"/>
    </row>
    <row r="44" spans="10:20" x14ac:dyDescent="0.25">
      <c r="J44" s="45">
        <f t="shared" si="0"/>
        <v>1</v>
      </c>
      <c r="K44" s="45">
        <f t="shared" si="0"/>
        <v>0.51702828380454557</v>
      </c>
      <c r="L44" s="45">
        <f t="shared" si="0"/>
        <v>0.63212055882855767</v>
      </c>
      <c r="M44" s="45">
        <f t="shared" si="0"/>
        <v>0.56141422879203962</v>
      </c>
      <c r="N44" s="45">
        <f t="shared" si="0"/>
        <v>0.49759001772795486</v>
      </c>
      <c r="O44" s="45">
        <f t="shared" si="0"/>
        <v>0.46853639461338437</v>
      </c>
      <c r="P44" s="43"/>
      <c r="Q44" s="43"/>
      <c r="R44" s="43"/>
      <c r="S44" s="43"/>
      <c r="T44" s="43"/>
    </row>
    <row r="45" spans="10:20" x14ac:dyDescent="0.25">
      <c r="J45" s="45">
        <f t="shared" ref="J45:O54" si="1">IF($P$3=1,J77,IF($P$3=2,J107,IF($P$3=3,U77,IF($P$3=4,U107,IF($P$3=5,J137,IF($P$3=6,U137,IF($P$3=7,AE137,J167)))))))</f>
        <v>1.5</v>
      </c>
      <c r="K45" s="45">
        <f t="shared" si="1"/>
        <v>0.62440315223570875</v>
      </c>
      <c r="L45" s="45">
        <f t="shared" si="1"/>
        <v>0.77686983985157021</v>
      </c>
      <c r="M45" s="45">
        <f t="shared" si="1"/>
        <v>0.68475480634807118</v>
      </c>
      <c r="N45" s="45">
        <f t="shared" si="1"/>
        <v>0.597725308922749</v>
      </c>
      <c r="O45" s="45">
        <f t="shared" si="1"/>
        <v>0.55782022105998519</v>
      </c>
      <c r="P45" s="43"/>
      <c r="Q45" s="43"/>
      <c r="R45" s="43"/>
      <c r="S45" s="43"/>
      <c r="T45" s="43"/>
    </row>
    <row r="46" spans="10:20" x14ac:dyDescent="0.25">
      <c r="J46" s="45">
        <f t="shared" si="1"/>
        <v>2</v>
      </c>
      <c r="K46" s="45">
        <f t="shared" si="1"/>
        <v>0.69446204516492893</v>
      </c>
      <c r="L46" s="45">
        <f t="shared" si="1"/>
        <v>0.8646647167633873</v>
      </c>
      <c r="M46" s="45">
        <f t="shared" si="1"/>
        <v>0.76465984074045112</v>
      </c>
      <c r="N46" s="45">
        <f t="shared" si="1"/>
        <v>0.66288339332947177</v>
      </c>
      <c r="O46" s="45">
        <f t="shared" si="1"/>
        <v>0.61540712543933651</v>
      </c>
      <c r="P46" s="43"/>
      <c r="Q46" s="43"/>
      <c r="R46" s="43"/>
      <c r="S46" s="43"/>
      <c r="T46" s="43"/>
    </row>
    <row r="47" spans="10:20" x14ac:dyDescent="0.25">
      <c r="J47" s="45">
        <f t="shared" si="1"/>
        <v>2.5</v>
      </c>
      <c r="K47" s="45">
        <f t="shared" si="1"/>
        <v>0.74288038116263899</v>
      </c>
      <c r="L47" s="45">
        <f t="shared" si="1"/>
        <v>0.91791500137610116</v>
      </c>
      <c r="M47" s="45">
        <f t="shared" si="1"/>
        <v>0.81875305201918658</v>
      </c>
      <c r="N47" s="45">
        <f t="shared" si="1"/>
        <v>0.70800507421425807</v>
      </c>
      <c r="O47" s="45">
        <f t="shared" si="1"/>
        <v>0.65521676880528101</v>
      </c>
      <c r="P47" s="43"/>
      <c r="Q47" s="43"/>
      <c r="R47" s="43"/>
      <c r="S47" s="43"/>
      <c r="T47" s="43"/>
    </row>
    <row r="48" spans="10:20" x14ac:dyDescent="0.25">
      <c r="J48" s="45">
        <f t="shared" si="1"/>
        <v>3</v>
      </c>
      <c r="K48" s="45">
        <f t="shared" si="1"/>
        <v>0.77785862589612187</v>
      </c>
      <c r="L48" s="45">
        <f t="shared" si="1"/>
        <v>0.95021293163213605</v>
      </c>
      <c r="M48" s="45">
        <f t="shared" si="1"/>
        <v>0.85670784700083269</v>
      </c>
      <c r="N48" s="45">
        <f t="shared" si="1"/>
        <v>0.74076277803083423</v>
      </c>
      <c r="O48" s="45">
        <f t="shared" si="1"/>
        <v>0.6842090020063184</v>
      </c>
      <c r="P48" s="43"/>
      <c r="Q48" s="43"/>
      <c r="R48" s="43"/>
      <c r="S48" s="43"/>
      <c r="T48" s="43"/>
    </row>
    <row r="49" spans="9:29" x14ac:dyDescent="0.25">
      <c r="J49" s="45">
        <f t="shared" si="1"/>
        <v>3.5</v>
      </c>
      <c r="K49" s="45">
        <f t="shared" si="1"/>
        <v>0.80404054999859853</v>
      </c>
      <c r="L49" s="45">
        <f t="shared" si="1"/>
        <v>0.96980261657768152</v>
      </c>
      <c r="M49" s="45">
        <f t="shared" si="1"/>
        <v>0.88415175695583792</v>
      </c>
      <c r="N49" s="45">
        <f t="shared" si="1"/>
        <v>0.76545274326971013</v>
      </c>
      <c r="O49" s="45">
        <f t="shared" si="1"/>
        <v>0.70621260006911624</v>
      </c>
      <c r="P49" s="43"/>
      <c r="Q49" s="43"/>
      <c r="R49" s="43"/>
      <c r="S49" s="43"/>
      <c r="T49" s="43"/>
    </row>
    <row r="50" spans="9:29" x14ac:dyDescent="0.25">
      <c r="J50" s="45">
        <f t="shared" si="1"/>
        <v>4</v>
      </c>
      <c r="K50" s="45">
        <f t="shared" si="1"/>
        <v>0.82421954913008821</v>
      </c>
      <c r="L50" s="45">
        <f t="shared" si="1"/>
        <v>0.98168436111126578</v>
      </c>
      <c r="M50" s="45">
        <f t="shared" si="1"/>
        <v>0.90451271792617627</v>
      </c>
      <c r="N50" s="45">
        <f t="shared" si="1"/>
        <v>0.78464220739693558</v>
      </c>
      <c r="O50" s="45">
        <f t="shared" si="1"/>
        <v>0.72348665705371695</v>
      </c>
      <c r="P50" s="43"/>
      <c r="Q50" s="43"/>
      <c r="R50" s="43"/>
      <c r="S50" s="43"/>
      <c r="T50" s="43"/>
    </row>
    <row r="51" spans="9:29" x14ac:dyDescent="0.25">
      <c r="J51" s="45">
        <f t="shared" si="1"/>
        <v>4.5</v>
      </c>
      <c r="K51" s="45">
        <f t="shared" si="1"/>
        <v>0.84015896725784212</v>
      </c>
      <c r="L51" s="45">
        <f t="shared" si="1"/>
        <v>0.98889100346175773</v>
      </c>
      <c r="M51" s="45">
        <f t="shared" si="1"/>
        <v>0.91995982318727432</v>
      </c>
      <c r="N51" s="45">
        <f t="shared" si="1"/>
        <v>0.79994571383834101</v>
      </c>
      <c r="O51" s="45">
        <f t="shared" si="1"/>
        <v>0.73743797341546125</v>
      </c>
      <c r="P51" s="43"/>
      <c r="Q51" s="43"/>
      <c r="R51" s="43"/>
      <c r="S51" s="43"/>
      <c r="T51" s="43"/>
    </row>
    <row r="52" spans="9:29" x14ac:dyDescent="0.25">
      <c r="J52" s="45">
        <f t="shared" si="1"/>
        <v>5</v>
      </c>
      <c r="K52" s="45">
        <f t="shared" si="1"/>
        <v>0.85301693692418779</v>
      </c>
      <c r="L52" s="45">
        <f t="shared" si="1"/>
        <v>0.99326205300091452</v>
      </c>
      <c r="M52" s="45">
        <f t="shared" si="1"/>
        <v>0.93191076376910831</v>
      </c>
      <c r="N52" s="45">
        <f t="shared" si="1"/>
        <v>0.81242163546495871</v>
      </c>
      <c r="O52" s="45">
        <f t="shared" si="1"/>
        <v>0.74898105412573557</v>
      </c>
      <c r="P52" s="43"/>
      <c r="Q52" s="43"/>
      <c r="R52" s="43"/>
      <c r="S52" s="43"/>
      <c r="T52" s="43"/>
    </row>
    <row r="53" spans="9:29" x14ac:dyDescent="0.25">
      <c r="J53" s="45">
        <f t="shared" si="1"/>
        <v>5.5</v>
      </c>
      <c r="K53" s="45">
        <f t="shared" si="1"/>
        <v>0.86357982363098118</v>
      </c>
      <c r="L53" s="45">
        <f t="shared" si="1"/>
        <v>0.99591322856153597</v>
      </c>
      <c r="M53" s="45">
        <f t="shared" si="1"/>
        <v>0.94131847241761502</v>
      </c>
      <c r="N53" s="45">
        <f t="shared" si="1"/>
        <v>0.8227880055662975</v>
      </c>
      <c r="O53" s="45">
        <f t="shared" si="1"/>
        <v>0.7587316323750205</v>
      </c>
      <c r="P53" s="43"/>
      <c r="Q53" s="43"/>
      <c r="R53" s="43"/>
      <c r="S53" s="43"/>
      <c r="T53" s="43"/>
    </row>
    <row r="54" spans="9:29" x14ac:dyDescent="0.25">
      <c r="J54" s="45">
        <f t="shared" si="1"/>
        <v>6</v>
      </c>
      <c r="K54" s="45">
        <f t="shared" si="1"/>
        <v>0.87239691201515823</v>
      </c>
      <c r="L54" s="45">
        <f t="shared" si="1"/>
        <v>0.99752124782333362</v>
      </c>
      <c r="M54" s="45">
        <f t="shared" si="1"/>
        <v>0.94883944765998662</v>
      </c>
      <c r="N54" s="45">
        <f t="shared" si="1"/>
        <v>0.83154626312772495</v>
      </c>
      <c r="O54" s="45">
        <f t="shared" si="1"/>
        <v>0.7671166355574528</v>
      </c>
      <c r="P54" s="43"/>
      <c r="Q54" s="43"/>
      <c r="R54" s="43"/>
      <c r="S54" s="43"/>
      <c r="T54" s="43"/>
    </row>
    <row r="55" spans="9:29" x14ac:dyDescent="0.25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9:29" x14ac:dyDescent="0.25">
      <c r="J56" s="52" t="s">
        <v>47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9:29" x14ac:dyDescent="0.25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9:29" x14ac:dyDescent="0.25">
      <c r="I58" s="25">
        <v>1</v>
      </c>
      <c r="J58" s="52" t="s">
        <v>26</v>
      </c>
      <c r="K58" s="43"/>
      <c r="L58" s="43"/>
      <c r="M58" s="43"/>
      <c r="N58" s="43"/>
      <c r="O58" s="43"/>
      <c r="P58" s="43"/>
      <c r="Q58" s="52" t="s">
        <v>48</v>
      </c>
      <c r="R58" s="43"/>
      <c r="S58" s="43"/>
      <c r="T58" s="25">
        <v>3</v>
      </c>
      <c r="U58" s="52" t="s">
        <v>63</v>
      </c>
      <c r="V58" s="43"/>
      <c r="W58" s="43"/>
      <c r="X58" s="43"/>
      <c r="Y58" s="43"/>
      <c r="Z58" s="43"/>
      <c r="AA58" s="43"/>
      <c r="AB58" s="52" t="s">
        <v>48</v>
      </c>
      <c r="AC58" s="43"/>
    </row>
    <row r="59" spans="9:29" x14ac:dyDescent="0.25">
      <c r="J59" s="43"/>
      <c r="K59" s="43"/>
      <c r="L59" s="43"/>
      <c r="M59" s="43"/>
      <c r="N59" s="43"/>
      <c r="O59" s="43"/>
      <c r="P59" s="43"/>
      <c r="Q59" s="52"/>
      <c r="R59" s="43"/>
      <c r="S59" s="43"/>
      <c r="U59" s="45"/>
      <c r="V59" s="45">
        <f>(1+V60^2)^0.5</f>
        <v>1.2054179957088322</v>
      </c>
      <c r="W59" s="45">
        <f t="shared" ref="W59:Z59" si="2">(1+W60^2)^0.5</f>
        <v>1</v>
      </c>
      <c r="X59" s="45">
        <f t="shared" si="2"/>
        <v>1.077032961426901</v>
      </c>
      <c r="Y59" s="45">
        <f t="shared" si="2"/>
        <v>1.2806248474865698</v>
      </c>
      <c r="Z59" s="45">
        <f t="shared" si="2"/>
        <v>1.4142135623730951</v>
      </c>
      <c r="AA59" s="43"/>
      <c r="AB59" s="52"/>
      <c r="AC59" s="43"/>
    </row>
    <row r="60" spans="9:29" x14ac:dyDescent="0.25">
      <c r="J60" s="45"/>
      <c r="K60" s="45">
        <f>K28</f>
        <v>0.67307692307692302</v>
      </c>
      <c r="L60" s="45">
        <f t="shared" ref="L60:O60" si="3">L28</f>
        <v>0</v>
      </c>
      <c r="M60" s="45">
        <f t="shared" si="3"/>
        <v>0.4</v>
      </c>
      <c r="N60" s="45">
        <f t="shared" si="3"/>
        <v>0.8</v>
      </c>
      <c r="O60" s="45">
        <f t="shared" si="3"/>
        <v>1</v>
      </c>
      <c r="P60" s="43"/>
      <c r="Q60" s="43" t="s">
        <v>44</v>
      </c>
      <c r="R60" s="55">
        <f>M20</f>
        <v>2.3809523632099139</v>
      </c>
      <c r="S60" s="43"/>
      <c r="U60" s="45"/>
      <c r="V60" s="45">
        <f>K28</f>
        <v>0.67307692307692302</v>
      </c>
      <c r="W60" s="45">
        <f t="shared" ref="W60:Z60" si="4">L28</f>
        <v>0</v>
      </c>
      <c r="X60" s="45">
        <f t="shared" si="4"/>
        <v>0.4</v>
      </c>
      <c r="Y60" s="45">
        <f t="shared" si="4"/>
        <v>0.8</v>
      </c>
      <c r="Z60" s="45">
        <f t="shared" si="4"/>
        <v>1</v>
      </c>
      <c r="AA60" s="43"/>
      <c r="AB60" s="43" t="s">
        <v>44</v>
      </c>
      <c r="AC60" s="55">
        <f>M20</f>
        <v>2.3809523632099139</v>
      </c>
    </row>
    <row r="61" spans="9:29" x14ac:dyDescent="0.25">
      <c r="J61" s="45">
        <v>1E-4</v>
      </c>
      <c r="K61" s="45">
        <f>(1-EXP(-1*J61*(1+$K$60)))/(1+$K$60)</f>
        <v>9.9991635081920442E-5</v>
      </c>
      <c r="L61" s="45">
        <f>(1-EXP(-1*J61*(1+$L$60)))/(1+$L$60)</f>
        <v>9.999500016666385E-5</v>
      </c>
      <c r="M61" s="45">
        <f>(1-EXP(-1*J61*(1+$M$60)))/(1+$M$60)</f>
        <v>9.9993000326640112E-5</v>
      </c>
      <c r="N61" s="45">
        <f>(1-EXP(-1*J61*(1+$N$60)))/(1+$N$60)</f>
        <v>9.9991000539972281E-5</v>
      </c>
      <c r="O61" s="45">
        <f>(1-EXP(-1*J61*(1+$O$60)))/(1+$O$60)</f>
        <v>9.9990000666627665E-5</v>
      </c>
      <c r="P61" s="43"/>
      <c r="Q61" s="43" t="s">
        <v>49</v>
      </c>
      <c r="R61" s="45">
        <f>(1-EXP(-1*R60*(1+$K$60)))/(1+$K$60)</f>
        <v>0.58657192560676386</v>
      </c>
      <c r="S61" s="43"/>
      <c r="U61" s="45">
        <v>1E-4</v>
      </c>
      <c r="V61" s="45">
        <f>2/(1+$V$60+$V$59*(1+EXP(-1*U61*$V$59))/(1-EXP(-1*U61*$V$59)))</f>
        <v>9.9991635194053834E-5</v>
      </c>
      <c r="W61" s="45">
        <f>1-EXP(-1*U61)</f>
        <v>9.999500016666385E-5</v>
      </c>
      <c r="X61" s="45">
        <f>2/(1+$X$60+$X$59*(1+EXP(-1*U61*$X$59))/(1-EXP(-1*U61*$X$59)))</f>
        <v>9.9993000393271844E-5</v>
      </c>
      <c r="Y61" s="45">
        <f>2/(1+$Y$60+$Y$59*(1+EXP(-1*U61*$Y$59))/(1-EXP(-1*U61*$Y$59)))</f>
        <v>9.9991000673263351E-5</v>
      </c>
      <c r="Z61" s="45">
        <f>2/(1+$Z$60+$Z$59*(1+EXP(-1*U61*$Z$59))/(1-EXP(-1*U61*$Z$59)))</f>
        <v>9.9990000833228096E-5</v>
      </c>
      <c r="AA61" s="43"/>
      <c r="AB61" s="43" t="s">
        <v>49</v>
      </c>
      <c r="AC61" s="45">
        <f>2/(1+$V$60+$V$59*(1+EXP(-1*AC60*$V$59))/(1-EXP(-1*AC60*$V$59)))</f>
        <v>0.6615077272044102</v>
      </c>
    </row>
    <row r="62" spans="9:29" x14ac:dyDescent="0.25">
      <c r="J62" s="45">
        <v>0.01</v>
      </c>
      <c r="K62" s="45">
        <f t="shared" ref="K62:K86" si="5">(1-EXP(-1*J62*(1+$K$60)))/(1+$K$60)</f>
        <v>9.9168107400666988E-3</v>
      </c>
      <c r="L62" s="45">
        <f t="shared" ref="L62:L86" si="6">(1-EXP(-1*J62*(1+$L$60)))/(1+$L$60)</f>
        <v>9.9501662508318933E-3</v>
      </c>
      <c r="M62" s="45">
        <f t="shared" ref="M62:M86" si="7">(1-EXP(-1*J62*(1+$M$60)))/(1+$M$60)</f>
        <v>9.9303255265272214E-3</v>
      </c>
      <c r="N62" s="45">
        <f t="shared" ref="N62:N86" si="8">(1-EXP(-1*J62*(1+$N$60)))/(1+$N$60)</f>
        <v>9.910537578721795E-3</v>
      </c>
      <c r="O62" s="45">
        <f t="shared" ref="O62:O86" si="9">(1-EXP(-1*J62*(1+$O$60)))/(1+$O$60)</f>
        <v>9.9006633466223737E-3</v>
      </c>
      <c r="P62" s="43"/>
      <c r="Q62" s="43"/>
      <c r="R62" s="43"/>
      <c r="S62" s="43"/>
      <c r="U62" s="45">
        <v>0.01</v>
      </c>
      <c r="V62" s="45">
        <f>2/(1+$V$60+$V$59*(1+EXP(-1*U62*$V$59))/(1-EXP(-1*U62*$V$59)))</f>
        <v>9.9169210613369724E-3</v>
      </c>
      <c r="W62" s="45">
        <f t="shared" ref="W62:W86" si="10">1-EXP(-1*U62)</f>
        <v>9.9501662508318933E-3</v>
      </c>
      <c r="X62" s="45">
        <f t="shared" ref="X62:X86" si="11">2/(1+$X$60+$X$59*(1+EXP(-1*U62*$X$59))/(1-EXP(-1*U62*$X$59)))</f>
        <v>9.9303912675305691E-3</v>
      </c>
      <c r="Y62" s="45">
        <f t="shared" ref="Y62:Y86" si="12">2/(1+$Y$60+$Y$59*(1+EXP(-1*U62*$Y$59))/(1-EXP(-1*U62*$Y$59)))</f>
        <v>9.9106685377273601E-3</v>
      </c>
      <c r="Z62" s="45">
        <f t="shared" ref="Z62:Z86" si="13">2/(1+$Z$60+$Z$59*(1+EXP(-1*U62*$Z$59))/(1-EXP(-1*U62*$Z$59)))</f>
        <v>9.900826719575595E-3</v>
      </c>
      <c r="AA62" s="43"/>
      <c r="AB62" s="43"/>
      <c r="AC62" s="43"/>
    </row>
    <row r="63" spans="9:29" x14ac:dyDescent="0.25">
      <c r="J63" s="45">
        <v>0.02</v>
      </c>
      <c r="K63" s="45">
        <f t="shared" si="5"/>
        <v>1.9669085849996434E-2</v>
      </c>
      <c r="L63" s="45">
        <f t="shared" si="6"/>
        <v>1.9801326693244747E-2</v>
      </c>
      <c r="M63" s="45">
        <f t="shared" si="7"/>
        <v>1.9722595141966538E-2</v>
      </c>
      <c r="N63" s="45">
        <f t="shared" si="8"/>
        <v>1.9644281398264955E-2</v>
      </c>
      <c r="O63" s="45">
        <f t="shared" si="9"/>
        <v>1.9605280423838412E-2</v>
      </c>
      <c r="P63" s="43"/>
      <c r="Q63" s="43"/>
      <c r="R63" s="43"/>
      <c r="S63" s="43"/>
      <c r="U63" s="45">
        <v>0.02</v>
      </c>
      <c r="V63" s="45">
        <f t="shared" ref="V63:V86" si="14">2/(1+$V$60+$V$59*(1+EXP(-1*U63*$V$59))/(1-EXP(-1*U63*$V$59)))</f>
        <v>1.9669953847850752E-2</v>
      </c>
      <c r="W63" s="45">
        <f t="shared" si="10"/>
        <v>1.9801326693244747E-2</v>
      </c>
      <c r="X63" s="45">
        <f t="shared" si="11"/>
        <v>1.9723113785829617E-2</v>
      </c>
      <c r="Y63" s="45">
        <f t="shared" si="12"/>
        <v>1.9645310479471545E-2</v>
      </c>
      <c r="Z63" s="45">
        <f t="shared" si="13"/>
        <v>1.9606561679721322E-2</v>
      </c>
      <c r="AA63" s="43"/>
      <c r="AB63" s="43"/>
      <c r="AC63" s="43"/>
    </row>
    <row r="64" spans="9:29" x14ac:dyDescent="0.25">
      <c r="J64" s="45">
        <v>0.03</v>
      </c>
      <c r="K64" s="45">
        <f t="shared" si="5"/>
        <v>2.9259555237043992E-2</v>
      </c>
      <c r="L64" s="45">
        <f t="shared" si="6"/>
        <v>2.9554466451491845E-2</v>
      </c>
      <c r="M64" s="45">
        <f t="shared" si="7"/>
        <v>2.9378728162511067E-2</v>
      </c>
      <c r="N64" s="45">
        <f t="shared" si="8"/>
        <v>2.920438527677871E-2</v>
      </c>
      <c r="O64" s="45">
        <f t="shared" si="9"/>
        <v>2.911773320787564E-2</v>
      </c>
      <c r="P64" s="43"/>
      <c r="Q64" s="43"/>
      <c r="R64" s="43"/>
      <c r="S64" s="43"/>
      <c r="U64" s="45">
        <v>0.03</v>
      </c>
      <c r="V64" s="45">
        <f t="shared" si="14"/>
        <v>2.92624365153559E-2</v>
      </c>
      <c r="W64" s="45">
        <f t="shared" si="10"/>
        <v>2.9554466451491845E-2</v>
      </c>
      <c r="X64" s="45">
        <f t="shared" si="11"/>
        <v>2.9380454402489681E-2</v>
      </c>
      <c r="Y64" s="45">
        <f t="shared" si="12"/>
        <v>2.9207797010069703E-2</v>
      </c>
      <c r="Z64" s="45">
        <f t="shared" si="13"/>
        <v>2.9121972655480541E-2</v>
      </c>
      <c r="AA64" s="43"/>
      <c r="AB64" s="43"/>
      <c r="AC64" s="43"/>
    </row>
    <row r="65" spans="10:29" x14ac:dyDescent="0.25">
      <c r="J65" s="45">
        <v>0.04</v>
      </c>
      <c r="K65" s="45">
        <f t="shared" si="5"/>
        <v>3.8690903514970093E-2</v>
      </c>
      <c r="L65" s="45">
        <f t="shared" si="6"/>
        <v>3.9210560847676823E-2</v>
      </c>
      <c r="M65" s="45">
        <f t="shared" si="7"/>
        <v>3.890061722114551E-2</v>
      </c>
      <c r="N65" s="45">
        <f t="shared" si="8"/>
        <v>3.8593946771552368E-2</v>
      </c>
      <c r="O65" s="45">
        <f t="shared" si="9"/>
        <v>3.8441826806682122E-2</v>
      </c>
      <c r="P65" s="43"/>
      <c r="Q65" s="43"/>
      <c r="R65" s="43"/>
      <c r="S65" s="43"/>
      <c r="U65" s="45">
        <v>0.04</v>
      </c>
      <c r="V65" s="45">
        <f t="shared" si="14"/>
        <v>3.869762116445799E-2</v>
      </c>
      <c r="W65" s="45">
        <f t="shared" si="10"/>
        <v>3.9210560847676823E-2</v>
      </c>
      <c r="X65" s="45">
        <f t="shared" si="11"/>
        <v>3.8904652658736279E-2</v>
      </c>
      <c r="Y65" s="45">
        <f t="shared" si="12"/>
        <v>3.8601891334191729E-2</v>
      </c>
      <c r="Z65" s="45">
        <f t="shared" si="13"/>
        <v>3.8451679582312215E-2</v>
      </c>
      <c r="AA65" s="43"/>
      <c r="AB65" s="43"/>
      <c r="AC65" s="43"/>
    </row>
    <row r="66" spans="10:29" x14ac:dyDescent="0.25">
      <c r="J66" s="45">
        <v>0.05</v>
      </c>
      <c r="K66" s="45">
        <f t="shared" si="5"/>
        <v>4.7965770755531947E-2</v>
      </c>
      <c r="L66" s="45">
        <f t="shared" si="6"/>
        <v>4.8770575499285984E-2</v>
      </c>
      <c r="M66" s="45">
        <f t="shared" si="7"/>
        <v>4.8290128638608376E-2</v>
      </c>
      <c r="N66" s="45">
        <f t="shared" si="8"/>
        <v>4.7816008182651006E-2</v>
      </c>
      <c r="O66" s="45">
        <f t="shared" si="9"/>
        <v>4.7581290982020241E-2</v>
      </c>
      <c r="P66" s="43"/>
      <c r="Q66" s="43"/>
      <c r="R66" s="43"/>
      <c r="S66" s="43"/>
      <c r="U66" s="45">
        <v>0.05</v>
      </c>
      <c r="V66" s="45">
        <f t="shared" si="14"/>
        <v>4.7978676593507408E-2</v>
      </c>
      <c r="W66" s="45">
        <f t="shared" si="10"/>
        <v>4.8770575499285984E-2</v>
      </c>
      <c r="X66" s="45">
        <f t="shared" si="11"/>
        <v>4.8297902001085809E-2</v>
      </c>
      <c r="Y66" s="45">
        <f t="shared" si="12"/>
        <v>4.7831252413438559E-2</v>
      </c>
      <c r="Z66" s="45">
        <f t="shared" si="13"/>
        <v>4.7600160240463221E-2</v>
      </c>
      <c r="AA66" s="43"/>
      <c r="AB66" s="43"/>
      <c r="AC66" s="43"/>
    </row>
    <row r="67" spans="10:29" x14ac:dyDescent="0.25">
      <c r="J67" s="45">
        <v>0.06</v>
      </c>
      <c r="K67" s="45">
        <f t="shared" si="5"/>
        <v>5.7086753227506164E-2</v>
      </c>
      <c r="L67" s="45">
        <f t="shared" si="6"/>
        <v>5.823546641575128E-2</v>
      </c>
      <c r="M67" s="45">
        <f t="shared" si="7"/>
        <v>5.7549102789196678E-2</v>
      </c>
      <c r="N67" s="45">
        <f t="shared" si="8"/>
        <v>5.6873557538647285E-2</v>
      </c>
      <c r="O67" s="45">
        <f t="shared" si="9"/>
        <v>5.6539781641421261E-2</v>
      </c>
      <c r="P67" s="43"/>
      <c r="Q67" s="43"/>
      <c r="R67" s="43"/>
      <c r="S67" s="43"/>
      <c r="U67" s="45">
        <v>0.06</v>
      </c>
      <c r="V67" s="45">
        <f t="shared" si="14"/>
        <v>5.7108690946226448E-2</v>
      </c>
      <c r="W67" s="45">
        <f t="shared" si="10"/>
        <v>5.823546641575128E-2</v>
      </c>
      <c r="X67" s="45">
        <f t="shared" si="11"/>
        <v>5.7562350955791722E-2</v>
      </c>
      <c r="Y67" s="45">
        <f t="shared" si="12"/>
        <v>5.6899438548868975E-2</v>
      </c>
      <c r="Z67" s="45">
        <f t="shared" si="13"/>
        <v>5.6571755678359648E-2</v>
      </c>
      <c r="AA67" s="43"/>
      <c r="AB67" s="43"/>
      <c r="AC67" s="43"/>
    </row>
    <row r="68" spans="10:29" x14ac:dyDescent="0.25">
      <c r="J68" s="45">
        <v>7.0000000000000007E-2</v>
      </c>
      <c r="K68" s="45">
        <f t="shared" si="5"/>
        <v>6.605640412344943E-2</v>
      </c>
      <c r="L68" s="45">
        <f t="shared" si="6"/>
        <v>6.7606180094051727E-2</v>
      </c>
      <c r="M68" s="45">
        <f t="shared" si="7"/>
        <v>6.6679354461485055E-2</v>
      </c>
      <c r="N68" s="45">
        <f t="shared" si="8"/>
        <v>6.576952956476885E-2</v>
      </c>
      <c r="O68" s="45">
        <f t="shared" si="9"/>
        <v>6.5320882300597072E-2</v>
      </c>
      <c r="P68" s="43"/>
      <c r="Q68" s="43"/>
      <c r="R68" s="43"/>
      <c r="S68" s="43"/>
      <c r="U68" s="45">
        <v>7.0000000000000007E-2</v>
      </c>
      <c r="V68" s="45">
        <f t="shared" si="14"/>
        <v>6.6090674258681537E-2</v>
      </c>
      <c r="W68" s="45">
        <f t="shared" si="10"/>
        <v>6.7606180094051727E-2</v>
      </c>
      <c r="X68" s="45">
        <f t="shared" si="11"/>
        <v>6.6700104267405969E-2</v>
      </c>
      <c r="Y68" s="45">
        <f t="shared" si="12"/>
        <v>6.5809910816365988E-2</v>
      </c>
      <c r="Z68" s="45">
        <f t="shared" si="13"/>
        <v>6.5370675388897292E-2</v>
      </c>
      <c r="AA68" s="43"/>
      <c r="AB68" s="43"/>
      <c r="AC68" s="43"/>
    </row>
    <row r="69" spans="10:29" x14ac:dyDescent="0.25">
      <c r="J69" s="45">
        <v>0.08</v>
      </c>
      <c r="K69" s="45">
        <f t="shared" si="5"/>
        <v>7.4877234274401488E-2</v>
      </c>
      <c r="L69" s="45">
        <f t="shared" si="6"/>
        <v>7.6883653613364245E-2</v>
      </c>
      <c r="M69" s="45">
        <f t="shared" si="7"/>
        <v>7.5682673214030494E-2</v>
      </c>
      <c r="N69" s="45">
        <f t="shared" si="8"/>
        <v>7.4506806633775E-2</v>
      </c>
      <c r="O69" s="45">
        <f t="shared" si="9"/>
        <v>7.3928105516894327E-2</v>
      </c>
      <c r="P69" s="43"/>
      <c r="Q69" s="43"/>
      <c r="R69" s="43"/>
      <c r="S69" s="43"/>
      <c r="U69" s="45">
        <v>0.08</v>
      </c>
      <c r="V69" s="45">
        <f t="shared" si="14"/>
        <v>7.4927560910042101E-2</v>
      </c>
      <c r="W69" s="45">
        <f t="shared" si="10"/>
        <v>7.6883653613364245E-2</v>
      </c>
      <c r="X69" s="45">
        <f t="shared" si="11"/>
        <v>7.5713224002730201E-2</v>
      </c>
      <c r="Y69" s="45">
        <f t="shared" si="12"/>
        <v>7.4566036361851606E-2</v>
      </c>
      <c r="Z69" s="45">
        <f t="shared" si="13"/>
        <v>7.400100225167322E-2</v>
      </c>
      <c r="AA69" s="43"/>
      <c r="AB69" s="43"/>
      <c r="AC69" s="43"/>
    </row>
    <row r="70" spans="10:29" x14ac:dyDescent="0.25">
      <c r="J70" s="45">
        <v>0.09</v>
      </c>
      <c r="K70" s="45">
        <f t="shared" si="5"/>
        <v>8.3551712852730109E-2</v>
      </c>
      <c r="L70" s="45">
        <f t="shared" si="6"/>
        <v>8.6068814728771814E-2</v>
      </c>
      <c r="M70" s="45">
        <f t="shared" si="7"/>
        <v>8.4560823726131384E-2</v>
      </c>
      <c r="N70" s="45">
        <f t="shared" si="8"/>
        <v>8.3088219699870569E-2</v>
      </c>
      <c r="O70" s="45">
        <f t="shared" si="9"/>
        <v>8.2364894294363999E-2</v>
      </c>
      <c r="P70" s="43"/>
      <c r="Q70" s="43"/>
      <c r="R70" s="43"/>
      <c r="S70" s="43"/>
      <c r="U70" s="45">
        <v>0.09</v>
      </c>
      <c r="V70" s="45">
        <f t="shared" si="14"/>
        <v>8.3622211981341066E-2</v>
      </c>
      <c r="W70" s="45">
        <f t="shared" si="10"/>
        <v>8.6068814728771814E-2</v>
      </c>
      <c r="X70" s="45">
        <f t="shared" si="11"/>
        <v>8.4603730621379575E-2</v>
      </c>
      <c r="Y70" s="45">
        <f t="shared" si="12"/>
        <v>8.3171091562979527E-2</v>
      </c>
      <c r="Z70" s="45">
        <f t="shared" si="13"/>
        <v>8.2466697253421567E-2</v>
      </c>
      <c r="AA70" s="43"/>
      <c r="AB70" s="43"/>
      <c r="AC70" s="43"/>
    </row>
    <row r="71" spans="10:29" x14ac:dyDescent="0.25">
      <c r="J71" s="45">
        <v>0.1</v>
      </c>
      <c r="K71" s="45">
        <f t="shared" si="5"/>
        <v>9.208226806331421E-2</v>
      </c>
      <c r="L71" s="45">
        <f t="shared" si="6"/>
        <v>9.5162581964040482E-2</v>
      </c>
      <c r="M71" s="45">
        <f t="shared" si="7"/>
        <v>9.3315546143710112E-2</v>
      </c>
      <c r="N71" s="45">
        <f t="shared" si="8"/>
        <v>9.1516549215960002E-2</v>
      </c>
      <c r="O71" s="45">
        <f t="shared" si="9"/>
        <v>9.063462346100909E-2</v>
      </c>
      <c r="P71" s="43"/>
      <c r="Q71" s="43"/>
      <c r="R71" s="43"/>
      <c r="S71" s="43"/>
      <c r="U71" s="45">
        <v>0.1</v>
      </c>
      <c r="V71" s="45">
        <f t="shared" si="14"/>
        <v>9.2177417526244115E-2</v>
      </c>
      <c r="W71" s="45">
        <f t="shared" si="10"/>
        <v>9.5162581964040482E-2</v>
      </c>
      <c r="X71" s="45">
        <f t="shared" si="11"/>
        <v>9.337360401413447E-2</v>
      </c>
      <c r="Y71" s="45">
        <f t="shared" si="12"/>
        <v>9.1628265063578629E-2</v>
      </c>
      <c r="Z71" s="45">
        <f t="shared" si="13"/>
        <v>9.0771603998185096E-2</v>
      </c>
      <c r="AA71" s="43"/>
      <c r="AB71" s="43"/>
      <c r="AC71" s="43"/>
    </row>
    <row r="72" spans="10:29" x14ac:dyDescent="0.25">
      <c r="J72" s="45">
        <v>0.2</v>
      </c>
      <c r="K72" s="45">
        <f t="shared" si="5"/>
        <v>0.16997827581938779</v>
      </c>
      <c r="L72" s="45">
        <f t="shared" si="6"/>
        <v>0.18126924692201818</v>
      </c>
      <c r="M72" s="45">
        <f t="shared" si="7"/>
        <v>0.17444018467448183</v>
      </c>
      <c r="N72" s="45">
        <f t="shared" si="8"/>
        <v>0.16795759662720497</v>
      </c>
      <c r="O72" s="45">
        <f t="shared" si="9"/>
        <v>0.16483997698218034</v>
      </c>
      <c r="P72" s="43"/>
      <c r="Q72" s="43"/>
      <c r="R72" s="43"/>
      <c r="S72" s="43"/>
      <c r="U72" s="45">
        <v>0.2</v>
      </c>
      <c r="V72" s="45">
        <f t="shared" si="14"/>
        <v>0.17062714322205152</v>
      </c>
      <c r="W72" s="45">
        <f t="shared" si="10"/>
        <v>0.18126924692201818</v>
      </c>
      <c r="X72" s="45">
        <f t="shared" si="11"/>
        <v>0.174846009661521</v>
      </c>
      <c r="Y72" s="45">
        <f t="shared" si="12"/>
        <v>0.16871078067135148</v>
      </c>
      <c r="Z72" s="45">
        <f t="shared" si="13"/>
        <v>0.1657470750054986</v>
      </c>
      <c r="AA72" s="43"/>
      <c r="AB72" s="43"/>
      <c r="AC72" s="43"/>
    </row>
    <row r="73" spans="10:29" x14ac:dyDescent="0.25">
      <c r="J73" s="45">
        <v>0.4</v>
      </c>
      <c r="K73" s="45">
        <f t="shared" si="5"/>
        <v>0.29161698548884724</v>
      </c>
      <c r="L73" s="45">
        <f t="shared" si="6"/>
        <v>0.32967995396436067</v>
      </c>
      <c r="M73" s="45">
        <f t="shared" si="7"/>
        <v>0.3062792401079894</v>
      </c>
      <c r="N73" s="45">
        <f t="shared" si="8"/>
        <v>0.28513763557779354</v>
      </c>
      <c r="O73" s="45">
        <f t="shared" si="9"/>
        <v>0.27533551794138922</v>
      </c>
      <c r="P73" s="43"/>
      <c r="Q73" s="43"/>
      <c r="R73" s="43"/>
      <c r="S73" s="43"/>
      <c r="U73" s="45">
        <v>0.4</v>
      </c>
      <c r="V73" s="45">
        <f t="shared" si="14"/>
        <v>0.29543963156747416</v>
      </c>
      <c r="W73" s="45">
        <f t="shared" si="10"/>
        <v>0.32967995396436067</v>
      </c>
      <c r="X73" s="45">
        <f t="shared" si="11"/>
        <v>0.30878039432651533</v>
      </c>
      <c r="Y73" s="45">
        <f t="shared" si="12"/>
        <v>0.28948343656216069</v>
      </c>
      <c r="Z73" s="45">
        <f t="shared" si="13"/>
        <v>0.28040157329689724</v>
      </c>
      <c r="AA73" s="43"/>
      <c r="AB73" s="43"/>
      <c r="AC73" s="43"/>
    </row>
    <row r="74" spans="10:29" x14ac:dyDescent="0.25">
      <c r="J74" s="45">
        <v>0.6</v>
      </c>
      <c r="K74" s="45">
        <f t="shared" si="5"/>
        <v>0.37866326018910762</v>
      </c>
      <c r="L74" s="45">
        <f t="shared" si="6"/>
        <v>0.45118836390597361</v>
      </c>
      <c r="M74" s="45">
        <f t="shared" si="7"/>
        <v>0.40592105469351453</v>
      </c>
      <c r="N74" s="45">
        <f t="shared" si="8"/>
        <v>0.36689137464170046</v>
      </c>
      <c r="O74" s="45">
        <f t="shared" si="9"/>
        <v>0.3494028940438989</v>
      </c>
      <c r="P74" s="43"/>
      <c r="Q74" s="43"/>
      <c r="R74" s="43"/>
      <c r="S74" s="43"/>
      <c r="U74" s="45">
        <v>0.6</v>
      </c>
      <c r="V74" s="45">
        <f t="shared" si="14"/>
        <v>0.38831465655245528</v>
      </c>
      <c r="W74" s="45">
        <f t="shared" si="10"/>
        <v>0.45118836390597361</v>
      </c>
      <c r="X74" s="45">
        <f t="shared" si="11"/>
        <v>0.41249582531128332</v>
      </c>
      <c r="Y74" s="45">
        <f t="shared" si="12"/>
        <v>0.37766190782832398</v>
      </c>
      <c r="Z74" s="45">
        <f t="shared" si="13"/>
        <v>0.36159998054924325</v>
      </c>
      <c r="AA74" s="43"/>
      <c r="AB74" s="43"/>
      <c r="AC74" s="43"/>
    </row>
    <row r="75" spans="10:29" x14ac:dyDescent="0.25">
      <c r="J75" s="45">
        <v>0.8</v>
      </c>
      <c r="K75" s="45">
        <f t="shared" si="5"/>
        <v>0.44095472940793645</v>
      </c>
      <c r="L75" s="45">
        <f t="shared" si="6"/>
        <v>0.55067103588277844</v>
      </c>
      <c r="M75" s="45">
        <f t="shared" si="7"/>
        <v>0.48122871812640033</v>
      </c>
      <c r="N75" s="45">
        <f t="shared" si="8"/>
        <v>0.42392902295437684</v>
      </c>
      <c r="O75" s="45">
        <f t="shared" si="9"/>
        <v>0.39905174100267232</v>
      </c>
      <c r="P75" s="43"/>
      <c r="Q75" s="43"/>
      <c r="R75" s="43"/>
      <c r="S75" s="43"/>
      <c r="U75" s="45">
        <v>0.8</v>
      </c>
      <c r="V75" s="45">
        <f t="shared" si="14"/>
        <v>0.45830807765339776</v>
      </c>
      <c r="W75" s="45">
        <f t="shared" si="10"/>
        <v>0.55067103588277844</v>
      </c>
      <c r="X75" s="45">
        <f t="shared" si="11"/>
        <v>0.49348767316370468</v>
      </c>
      <c r="Y75" s="45">
        <f t="shared" si="12"/>
        <v>0.4429743005529293</v>
      </c>
      <c r="Z75" s="45">
        <f t="shared" si="13"/>
        <v>0.42006695295297286</v>
      </c>
      <c r="AA75" s="43"/>
      <c r="AB75" s="43"/>
      <c r="AC75" s="43"/>
    </row>
    <row r="76" spans="10:29" x14ac:dyDescent="0.25">
      <c r="J76" s="45">
        <v>1</v>
      </c>
      <c r="K76" s="45">
        <f t="shared" si="5"/>
        <v>0.48553133134525844</v>
      </c>
      <c r="L76" s="45">
        <f t="shared" si="6"/>
        <v>0.63212055882855767</v>
      </c>
      <c r="M76" s="45">
        <f t="shared" si="7"/>
        <v>0.53814502575599543</v>
      </c>
      <c r="N76" s="45">
        <f t="shared" si="8"/>
        <v>0.46372283987689633</v>
      </c>
      <c r="O76" s="45">
        <f t="shared" si="9"/>
        <v>0.43233235838169365</v>
      </c>
      <c r="P76" s="43"/>
      <c r="Q76" s="43"/>
      <c r="R76" s="43"/>
      <c r="S76" s="43"/>
      <c r="U76" s="45">
        <v>1</v>
      </c>
      <c r="V76" s="45">
        <f t="shared" si="14"/>
        <v>0.5115638930450167</v>
      </c>
      <c r="W76" s="45">
        <f t="shared" si="10"/>
        <v>0.63212055882855767</v>
      </c>
      <c r="X76" s="45">
        <f t="shared" si="11"/>
        <v>0.55715026185919658</v>
      </c>
      <c r="Y76" s="45">
        <f t="shared" si="12"/>
        <v>0.49186668118617499</v>
      </c>
      <c r="Z76" s="45">
        <f t="shared" si="13"/>
        <v>0.46267099406154955</v>
      </c>
      <c r="AA76" s="43"/>
      <c r="AB76" s="43"/>
      <c r="AC76" s="43"/>
    </row>
    <row r="77" spans="10:29" x14ac:dyDescent="0.25">
      <c r="J77" s="45">
        <v>1.5</v>
      </c>
      <c r="K77" s="45">
        <f t="shared" si="5"/>
        <v>0.54910834347216764</v>
      </c>
      <c r="L77" s="45">
        <f t="shared" si="6"/>
        <v>0.77686983985157021</v>
      </c>
      <c r="M77" s="45">
        <f t="shared" si="7"/>
        <v>0.62681683696215573</v>
      </c>
      <c r="N77" s="45">
        <f t="shared" si="8"/>
        <v>0.51821915958902787</v>
      </c>
      <c r="O77" s="45">
        <f t="shared" si="9"/>
        <v>0.47510646581606802</v>
      </c>
      <c r="P77" s="43"/>
      <c r="Q77" s="43"/>
      <c r="R77" s="43"/>
      <c r="S77" s="43"/>
      <c r="U77" s="45">
        <v>1.5</v>
      </c>
      <c r="V77" s="45">
        <f t="shared" si="14"/>
        <v>0.59678345570779745</v>
      </c>
      <c r="W77" s="45">
        <f t="shared" si="10"/>
        <v>0.77686983985157021</v>
      </c>
      <c r="X77" s="45">
        <f t="shared" si="11"/>
        <v>0.66413095350954743</v>
      </c>
      <c r="Y77" s="45">
        <f t="shared" si="12"/>
        <v>0.56815813882626853</v>
      </c>
      <c r="Z77" s="45">
        <f t="shared" si="13"/>
        <v>0.5263926297430821</v>
      </c>
      <c r="AA77" s="43"/>
      <c r="AB77" s="43"/>
      <c r="AC77" s="43"/>
    </row>
    <row r="78" spans="10:29" x14ac:dyDescent="0.25">
      <c r="J78" s="45">
        <v>2</v>
      </c>
      <c r="K78" s="45">
        <f t="shared" si="5"/>
        <v>0.57665038166249338</v>
      </c>
      <c r="L78" s="45">
        <f t="shared" si="6"/>
        <v>0.8646647167633873</v>
      </c>
      <c r="M78" s="45">
        <f t="shared" si="7"/>
        <v>0.67084995526770153</v>
      </c>
      <c r="N78" s="45">
        <f t="shared" si="8"/>
        <v>0.54037570975150417</v>
      </c>
      <c r="O78" s="45">
        <f t="shared" si="9"/>
        <v>0.49084218055563289</v>
      </c>
      <c r="P78" s="43"/>
      <c r="Q78" s="43"/>
      <c r="R78" s="43"/>
      <c r="S78" s="43"/>
      <c r="U78" s="45">
        <v>2</v>
      </c>
      <c r="V78" s="45">
        <f t="shared" si="14"/>
        <v>0.64181284277675066</v>
      </c>
      <c r="W78" s="45">
        <f t="shared" si="10"/>
        <v>0.8646647167633873</v>
      </c>
      <c r="X78" s="45">
        <f t="shared" si="11"/>
        <v>0.72470991431296916</v>
      </c>
      <c r="Y78" s="45">
        <f t="shared" si="12"/>
        <v>0.60699508018045079</v>
      </c>
      <c r="Z78" s="45">
        <f t="shared" si="13"/>
        <v>0.5568096679436696</v>
      </c>
      <c r="AA78" s="43"/>
      <c r="AB78" s="43"/>
      <c r="AC78" s="43"/>
    </row>
    <row r="79" spans="10:29" x14ac:dyDescent="0.25">
      <c r="J79" s="45">
        <v>2.5</v>
      </c>
      <c r="K79" s="45">
        <f t="shared" si="5"/>
        <v>0.58858179904592045</v>
      </c>
      <c r="L79" s="45">
        <f t="shared" si="6"/>
        <v>0.91791500137610116</v>
      </c>
      <c r="M79" s="45">
        <f t="shared" si="7"/>
        <v>0.69271615469834402</v>
      </c>
      <c r="N79" s="45">
        <f t="shared" si="8"/>
        <v>0.54938389081208761</v>
      </c>
      <c r="O79" s="45">
        <f t="shared" si="9"/>
        <v>0.49663102650045726</v>
      </c>
      <c r="P79" s="43"/>
      <c r="Q79" s="43"/>
      <c r="R79" s="43"/>
      <c r="S79" s="43"/>
      <c r="U79" s="45">
        <v>2.5</v>
      </c>
      <c r="V79" s="45">
        <f t="shared" si="14"/>
        <v>0.66599509193803019</v>
      </c>
      <c r="W79" s="45">
        <f t="shared" si="10"/>
        <v>0.91791500137610116</v>
      </c>
      <c r="X79" s="45">
        <f t="shared" si="11"/>
        <v>0.75945500675724076</v>
      </c>
      <c r="Y79" s="45">
        <f t="shared" si="12"/>
        <v>0.62709952114676137</v>
      </c>
      <c r="Z79" s="45">
        <f t="shared" si="13"/>
        <v>0.57157271764539075</v>
      </c>
      <c r="AA79" s="43"/>
      <c r="AB79" s="43"/>
      <c r="AC79" s="43"/>
    </row>
    <row r="80" spans="10:29" x14ac:dyDescent="0.25">
      <c r="J80" s="45">
        <v>3</v>
      </c>
      <c r="K80" s="45">
        <f t="shared" si="5"/>
        <v>0.5937505784875069</v>
      </c>
      <c r="L80" s="45">
        <f t="shared" si="6"/>
        <v>0.95021293163213605</v>
      </c>
      <c r="M80" s="45">
        <f t="shared" si="7"/>
        <v>0.70357458798537309</v>
      </c>
      <c r="N80" s="45">
        <f t="shared" si="8"/>
        <v>0.55304634392077079</v>
      </c>
      <c r="O80" s="45">
        <f t="shared" si="9"/>
        <v>0.49876062391166681</v>
      </c>
      <c r="P80" s="43"/>
      <c r="Q80" s="43"/>
      <c r="R80" s="43"/>
      <c r="S80" s="43"/>
      <c r="U80" s="45">
        <v>3</v>
      </c>
      <c r="V80" s="45">
        <f t="shared" si="14"/>
        <v>0.67909493085437256</v>
      </c>
      <c r="W80" s="45">
        <f t="shared" si="10"/>
        <v>0.95021293163213605</v>
      </c>
      <c r="X80" s="45">
        <f t="shared" si="11"/>
        <v>0.77952940964753192</v>
      </c>
      <c r="Y80" s="45">
        <f t="shared" si="12"/>
        <v>0.63759715063066547</v>
      </c>
      <c r="Z80" s="45">
        <f t="shared" si="13"/>
        <v>0.57879590560111638</v>
      </c>
      <c r="AA80" s="43"/>
      <c r="AB80" s="43"/>
      <c r="AC80" s="43"/>
    </row>
    <row r="81" spans="9:37" x14ac:dyDescent="0.25">
      <c r="J81" s="45">
        <v>3.5</v>
      </c>
      <c r="K81" s="45">
        <f t="shared" si="5"/>
        <v>0.59598973248381892</v>
      </c>
      <c r="L81" s="45">
        <f t="shared" si="6"/>
        <v>0.96980261657768152</v>
      </c>
      <c r="M81" s="45">
        <f t="shared" si="7"/>
        <v>0.70896672637791125</v>
      </c>
      <c r="N81" s="45">
        <f t="shared" si="8"/>
        <v>0.55453538623498388</v>
      </c>
      <c r="O81" s="45">
        <f t="shared" si="9"/>
        <v>0.49954405901722276</v>
      </c>
      <c r="P81" s="43"/>
      <c r="Q81" s="43"/>
      <c r="R81" s="43"/>
      <c r="S81" s="43"/>
      <c r="U81" s="45">
        <v>3.5</v>
      </c>
      <c r="V81" s="45">
        <f t="shared" si="14"/>
        <v>0.68622465394181953</v>
      </c>
      <c r="W81" s="45">
        <f t="shared" si="10"/>
        <v>0.96980261657768152</v>
      </c>
      <c r="X81" s="45">
        <f t="shared" si="11"/>
        <v>0.79117669754438769</v>
      </c>
      <c r="Y81" s="45">
        <f t="shared" si="12"/>
        <v>0.64310327089091701</v>
      </c>
      <c r="Z81" s="45">
        <f t="shared" si="13"/>
        <v>0.5823439382358363</v>
      </c>
      <c r="AA81" s="43"/>
      <c r="AB81" s="43"/>
      <c r="AC81" s="43"/>
    </row>
    <row r="82" spans="9:37" x14ac:dyDescent="0.25">
      <c r="J82" s="45">
        <v>4</v>
      </c>
      <c r="K82" s="45">
        <f t="shared" si="5"/>
        <v>0.59695975077843999</v>
      </c>
      <c r="L82" s="45">
        <f t="shared" si="6"/>
        <v>0.98168436111126578</v>
      </c>
      <c r="M82" s="45">
        <f t="shared" si="7"/>
        <v>0.71164438305965505</v>
      </c>
      <c r="N82" s="45">
        <f t="shared" si="8"/>
        <v>0.55514078566201297</v>
      </c>
      <c r="O82" s="45">
        <f t="shared" si="9"/>
        <v>0.49983226868604874</v>
      </c>
      <c r="P82" s="43"/>
      <c r="Q82" s="43"/>
      <c r="R82" s="43"/>
      <c r="S82" s="43"/>
      <c r="U82" s="45">
        <v>4</v>
      </c>
      <c r="V82" s="45">
        <f t="shared" si="14"/>
        <v>0.69011498968946494</v>
      </c>
      <c r="W82" s="45">
        <f t="shared" si="10"/>
        <v>0.98168436111126578</v>
      </c>
      <c r="X82" s="45">
        <f t="shared" si="11"/>
        <v>0.79795107772189311</v>
      </c>
      <c r="Y82" s="45">
        <f t="shared" si="12"/>
        <v>0.64599811097904136</v>
      </c>
      <c r="Z82" s="45">
        <f t="shared" si="13"/>
        <v>0.58409009558278147</v>
      </c>
      <c r="AA82" s="43"/>
      <c r="AB82" s="43"/>
      <c r="AC82" s="43"/>
    </row>
    <row r="83" spans="9:37" x14ac:dyDescent="0.25">
      <c r="J83" s="45">
        <v>4.5</v>
      </c>
      <c r="K83" s="45">
        <f t="shared" si="5"/>
        <v>0.59737996997437248</v>
      </c>
      <c r="L83" s="45">
        <f t="shared" si="6"/>
        <v>0.98889100346175773</v>
      </c>
      <c r="M83" s="45">
        <f t="shared" si="7"/>
        <v>0.71297406801640795</v>
      </c>
      <c r="N83" s="45">
        <f t="shared" si="8"/>
        <v>0.55538692270106726</v>
      </c>
      <c r="O83" s="45">
        <f t="shared" si="9"/>
        <v>0.49993829509795668</v>
      </c>
      <c r="P83" s="43"/>
      <c r="Q83" s="43"/>
      <c r="R83" s="43"/>
      <c r="S83" s="43"/>
      <c r="U83" s="45">
        <v>4.5</v>
      </c>
      <c r="V83" s="45">
        <f t="shared" si="14"/>
        <v>0.69224070734418053</v>
      </c>
      <c r="W83" s="45">
        <f t="shared" si="10"/>
        <v>0.98889100346175773</v>
      </c>
      <c r="X83" s="45">
        <f t="shared" si="11"/>
        <v>0.80189685011781009</v>
      </c>
      <c r="Y83" s="45">
        <f t="shared" si="12"/>
        <v>0.64752195935855261</v>
      </c>
      <c r="Z83" s="45">
        <f t="shared" si="13"/>
        <v>0.58495027869309935</v>
      </c>
      <c r="AA83" s="43"/>
      <c r="AB83" s="43"/>
      <c r="AC83" s="43"/>
    </row>
    <row r="84" spans="9:37" x14ac:dyDescent="0.25">
      <c r="J84" s="45">
        <v>5</v>
      </c>
      <c r="K84" s="45">
        <f t="shared" si="5"/>
        <v>0.59756201207977344</v>
      </c>
      <c r="L84" s="45">
        <f t="shared" si="6"/>
        <v>0.99326205300091452</v>
      </c>
      <c r="M84" s="45">
        <f t="shared" si="7"/>
        <v>0.71363437002460395</v>
      </c>
      <c r="N84" s="45">
        <f t="shared" si="8"/>
        <v>0.55548699455328521</v>
      </c>
      <c r="O84" s="45">
        <f t="shared" si="9"/>
        <v>0.49997730003511875</v>
      </c>
      <c r="P84" s="43"/>
      <c r="Q84" s="43"/>
      <c r="R84" s="43"/>
      <c r="S84" s="43"/>
      <c r="U84" s="45">
        <v>5</v>
      </c>
      <c r="V84" s="45">
        <f t="shared" si="14"/>
        <v>0.69340310317379317</v>
      </c>
      <c r="W84" s="45">
        <f t="shared" si="10"/>
        <v>0.99326205300091452</v>
      </c>
      <c r="X84" s="45">
        <f t="shared" si="11"/>
        <v>0.80419698961792774</v>
      </c>
      <c r="Y84" s="45">
        <f t="shared" si="12"/>
        <v>0.64832463893439352</v>
      </c>
      <c r="Z84" s="45">
        <f t="shared" si="13"/>
        <v>0.58537421561223413</v>
      </c>
      <c r="AA84" s="43"/>
      <c r="AB84" s="43"/>
      <c r="AC84" s="43"/>
    </row>
    <row r="85" spans="9:37" x14ac:dyDescent="0.25">
      <c r="J85" s="45">
        <v>5.5</v>
      </c>
      <c r="K85" s="45">
        <f t="shared" si="5"/>
        <v>0.59764087408431676</v>
      </c>
      <c r="L85" s="45">
        <f t="shared" si="6"/>
        <v>0.99591322856153597</v>
      </c>
      <c r="M85" s="45">
        <f t="shared" si="7"/>
        <v>0.71396226629793813</v>
      </c>
      <c r="N85" s="45">
        <f t="shared" si="8"/>
        <v>0.55552768073219105</v>
      </c>
      <c r="O85" s="45">
        <f t="shared" si="9"/>
        <v>0.49999164914960487</v>
      </c>
      <c r="P85" s="43"/>
      <c r="Q85" s="43"/>
      <c r="R85" s="43"/>
      <c r="S85" s="43"/>
      <c r="U85" s="45">
        <v>5.5</v>
      </c>
      <c r="V85" s="45">
        <f t="shared" si="14"/>
        <v>0.69403899451384421</v>
      </c>
      <c r="W85" s="45">
        <f t="shared" si="10"/>
        <v>0.99591322856153597</v>
      </c>
      <c r="X85" s="45">
        <f t="shared" si="11"/>
        <v>0.80553847504022202</v>
      </c>
      <c r="Y85" s="45">
        <f t="shared" si="12"/>
        <v>0.6487475916896519</v>
      </c>
      <c r="Z85" s="45">
        <f t="shared" si="13"/>
        <v>0.58558319887313703</v>
      </c>
      <c r="AA85" s="43"/>
      <c r="AB85" s="43"/>
      <c r="AC85" s="43"/>
    </row>
    <row r="86" spans="9:37" x14ac:dyDescent="0.25">
      <c r="J86" s="45">
        <v>6</v>
      </c>
      <c r="K86" s="45">
        <f t="shared" si="5"/>
        <v>0.59767503769578945</v>
      </c>
      <c r="L86" s="45">
        <f t="shared" si="6"/>
        <v>0.99752124782333362</v>
      </c>
      <c r="M86" s="45">
        <f t="shared" si="7"/>
        <v>0.71412509476844377</v>
      </c>
      <c r="N86" s="45">
        <f t="shared" si="8"/>
        <v>0.55554422249810487</v>
      </c>
      <c r="O86" s="45">
        <f t="shared" si="9"/>
        <v>0.49999692789382333</v>
      </c>
      <c r="P86" s="43"/>
      <c r="Q86" s="43"/>
      <c r="R86" s="43"/>
      <c r="S86" s="43"/>
      <c r="U86" s="45">
        <v>6</v>
      </c>
      <c r="V86" s="45">
        <f t="shared" si="14"/>
        <v>0.69438693940080221</v>
      </c>
      <c r="W86" s="45">
        <f t="shared" si="10"/>
        <v>0.99752124782333362</v>
      </c>
      <c r="X86" s="45">
        <f t="shared" si="11"/>
        <v>0.80632107530460062</v>
      </c>
      <c r="Y86" s="45">
        <f t="shared" si="12"/>
        <v>0.64897049684379549</v>
      </c>
      <c r="Z86" s="45">
        <f t="shared" si="13"/>
        <v>0.58568623061067748</v>
      </c>
      <c r="AA86" s="43"/>
      <c r="AB86" s="43"/>
      <c r="AC86" s="43"/>
    </row>
    <row r="87" spans="9:37" x14ac:dyDescent="0.25"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spans="9:37" x14ac:dyDescent="0.25">
      <c r="I88" s="25">
        <v>2</v>
      </c>
      <c r="J88" s="52" t="s">
        <v>27</v>
      </c>
      <c r="K88" s="43"/>
      <c r="L88" s="43"/>
      <c r="M88" s="43"/>
      <c r="N88" s="43"/>
      <c r="O88" s="43"/>
      <c r="P88" s="43"/>
      <c r="Q88" s="52" t="s">
        <v>48</v>
      </c>
      <c r="R88" s="43"/>
      <c r="S88" s="43"/>
      <c r="T88" s="25">
        <v>4</v>
      </c>
      <c r="U88" s="52" t="s">
        <v>62</v>
      </c>
      <c r="V88" s="43"/>
      <c r="W88" s="43"/>
      <c r="X88" s="43"/>
      <c r="Y88" s="43"/>
      <c r="Z88" s="43"/>
      <c r="AA88" s="43"/>
      <c r="AB88" s="52" t="s">
        <v>48</v>
      </c>
      <c r="AC88" s="43"/>
    </row>
    <row r="89" spans="9:37" x14ac:dyDescent="0.25">
      <c r="J89" s="43"/>
      <c r="K89" s="43"/>
      <c r="L89" s="43"/>
      <c r="M89" s="43"/>
      <c r="N89" s="43"/>
      <c r="O89" s="43"/>
      <c r="P89" s="43"/>
      <c r="Q89" s="52"/>
      <c r="R89" s="43"/>
      <c r="S89" s="43"/>
      <c r="U89" s="43"/>
      <c r="V89" s="43"/>
      <c r="W89" s="43"/>
      <c r="X89" s="43"/>
      <c r="Y89" s="43"/>
      <c r="Z89" s="43"/>
      <c r="AA89" s="43"/>
      <c r="AB89" s="52"/>
      <c r="AC89" s="43"/>
      <c r="AE89" s="45"/>
      <c r="AF89" s="45">
        <f>(1+AF90^2)^0.5</f>
        <v>1.2054179957088322</v>
      </c>
      <c r="AG89" s="45">
        <f t="shared" ref="AG89:AJ89" si="15">(1+AG90^2)^0.5</f>
        <v>1</v>
      </c>
      <c r="AH89" s="45">
        <f t="shared" si="15"/>
        <v>1.077032961426901</v>
      </c>
      <c r="AI89" s="45">
        <f t="shared" si="15"/>
        <v>1.2806248474865698</v>
      </c>
      <c r="AJ89" s="45">
        <f t="shared" si="15"/>
        <v>1.4142135623730951</v>
      </c>
      <c r="AK89" s="43"/>
    </row>
    <row r="90" spans="9:37" x14ac:dyDescent="0.25">
      <c r="J90" s="45"/>
      <c r="K90" s="45">
        <f>K28</f>
        <v>0.67307692307692302</v>
      </c>
      <c r="L90" s="45">
        <f t="shared" ref="L90:O90" si="16">L28</f>
        <v>0</v>
      </c>
      <c r="M90" s="45">
        <f t="shared" si="16"/>
        <v>0.4</v>
      </c>
      <c r="N90" s="45">
        <f t="shared" si="16"/>
        <v>0.8</v>
      </c>
      <c r="O90" s="45">
        <f t="shared" si="16"/>
        <v>1</v>
      </c>
      <c r="P90" s="43"/>
      <c r="Q90" s="43" t="s">
        <v>44</v>
      </c>
      <c r="R90" s="55">
        <f>M20</f>
        <v>2.3809523632099139</v>
      </c>
      <c r="S90" s="43"/>
      <c r="U90" s="45"/>
      <c r="V90" s="45">
        <f>IF(K28=1,Z90,K28)</f>
        <v>0.67307692307692302</v>
      </c>
      <c r="W90" s="45">
        <f t="shared" ref="W90:Y90" si="17">L28</f>
        <v>0</v>
      </c>
      <c r="X90" s="45">
        <f t="shared" si="17"/>
        <v>0.4</v>
      </c>
      <c r="Y90" s="45">
        <f t="shared" si="17"/>
        <v>0.8</v>
      </c>
      <c r="Z90" s="45">
        <f>O28-0.000000001</f>
        <v>0.99999999900000003</v>
      </c>
      <c r="AA90" s="43"/>
      <c r="AB90" s="43" t="s">
        <v>44</v>
      </c>
      <c r="AC90" s="55">
        <f>M20</f>
        <v>2.3809523632099139</v>
      </c>
      <c r="AE90" s="45"/>
      <c r="AF90" s="45">
        <f>K28</f>
        <v>0.67307692307692302</v>
      </c>
      <c r="AG90" s="45">
        <f>L28</f>
        <v>0</v>
      </c>
      <c r="AH90" s="45">
        <f>M28</f>
        <v>0.4</v>
      </c>
      <c r="AI90" s="45">
        <f>N28</f>
        <v>0.8</v>
      </c>
      <c r="AJ90" s="45">
        <f>O28</f>
        <v>1</v>
      </c>
      <c r="AK90" s="43"/>
    </row>
    <row r="91" spans="9:37" x14ac:dyDescent="0.25">
      <c r="J91" s="45">
        <v>1E-4</v>
      </c>
      <c r="K91" s="45">
        <f>IF($K$90=1,O91,(1 - EXP(-1*J91*(1-$K$90)))/(1 - $K$90*EXP(-1*J91*(1-$K$90))   ))</f>
        <v>9.9991635306314282E-5</v>
      </c>
      <c r="L91" s="45">
        <f>(1 - EXP(-1*J91*(1-$L$90)))/(1 - $L$90*EXP(-1*J91*(1-$L$90))   )</f>
        <v>9.999500016666385E-5</v>
      </c>
      <c r="M91" s="45">
        <f>(1 - EXP(-1*J91*(1-$M$90)))/(1 - $M$90*EXP(-1*J91*(1-$M$90))   )</f>
        <v>9.9993000459959669E-5</v>
      </c>
      <c r="N91" s="45">
        <f>(1 - EXP(-1*J91*(1-$N$90)))/(1 - $N$90*EXP(-1*J91*(1-$N$90))   )</f>
        <v>9.999100080660634E-5</v>
      </c>
      <c r="O91" s="45">
        <f>J91/(1+J91)</f>
        <v>9.9990000999900015E-5</v>
      </c>
      <c r="P91" s="43"/>
      <c r="Q91" s="43" t="s">
        <v>49</v>
      </c>
      <c r="R91" s="45">
        <f>IF(K90=1,R90/(1+R90),(1 - EXP(-1*R90*(1-$K$90)))/(1 - $K$90*EXP(-1*R90*(1-$K$90))   ))</f>
        <v>0.78275836528242149</v>
      </c>
      <c r="S91" s="43"/>
      <c r="U91" s="45">
        <v>1E-4</v>
      </c>
      <c r="V91" s="45">
        <f>(  ((1-AF91*$V$90)/(1-AF91))^2  - 1 )/(  ((1-AF91*$V$90)/(1-AF91))^2  - $V$90 )</f>
        <v>9.9991635278706836E-5</v>
      </c>
      <c r="W91" s="45">
        <f>1-EXP(-1*U91)</f>
        <v>9.999500016666385E-5</v>
      </c>
      <c r="X91" s="45">
        <f>(  ((1-AH91*$X$90)/(1-AH91))^2  - 1 )/(  ((1-AH91*$X$90)/(1-AH91))^2  - $X$90 )</f>
        <v>9.9993000443434206E-5</v>
      </c>
      <c r="Y91" s="45">
        <f>(  ((1-AI91*$Y$90)/(1-AI91))^2  - 1 )/(  ((1-AI91*$Y$90)/(1-AI91))^2  - $Y$90 )</f>
        <v>9.9991000771806717E-5</v>
      </c>
      <c r="Z91" s="45">
        <f>(  ((1-AJ91*$Z$90)/(1-AJ91))^2  - 1 )/(  ((1-AJ91*$Z$90)/(1-AJ91))^2  - $Z$90 )</f>
        <v>9.9910092018304865E-5</v>
      </c>
      <c r="AA91" s="43"/>
      <c r="AB91" s="43" t="s">
        <v>49</v>
      </c>
      <c r="AC91" s="45">
        <f>(  ((1-AM108*$V$90)/(1-AM108))^2  - 1 )/(  ((1-AM108*$V$90)/(1-AM108))^2  - $V$90 )</f>
        <v>0.74632685950602529</v>
      </c>
      <c r="AE91" s="45">
        <f>U91/2</f>
        <v>5.0000000000000002E-5</v>
      </c>
      <c r="AF91" s="45">
        <f t="shared" ref="AF91:AF116" si="18">2/(1+$AF$90+$AF$89*(1+EXP(-1*AE91*$AF$89))/(1-EXP(-1*AE91*$AF$89)))</f>
        <v>4.9997908726219303E-5</v>
      </c>
      <c r="AG91" s="45">
        <f>1-EXP(-1*AE91)</f>
        <v>4.9998750020874283E-5</v>
      </c>
      <c r="AH91" s="45">
        <f t="shared" ref="AH91:AH116" si="19">2/(1+$AH$90+$AH$89*(1+EXP(-1*AE91*$AH$89))/(1-EXP(-1*AE91*$AH$89)))</f>
        <v>4.9998250049133124E-5</v>
      </c>
      <c r="AI91" s="45">
        <f t="shared" ref="AI91:AI116" si="20">2/(1+$AI$90+$AI$89*(1+EXP(-1*AE91*$AI$89))/(1-EXP(-1*AE91*$AI$89)))</f>
        <v>4.9997750084179246E-5</v>
      </c>
      <c r="AJ91" s="45">
        <f t="shared" ref="AJ91:AJ116" si="21">2/(1+$AJ$90+$AJ$89*(1+EXP(-1*AE91*$AJ$89))/(1-EXP(-1*AE91*$AJ$89)))</f>
        <v>4.9997500104147943E-5</v>
      </c>
      <c r="AK91" s="43"/>
    </row>
    <row r="92" spans="9:37" x14ac:dyDescent="0.25">
      <c r="J92" s="45">
        <v>0.01</v>
      </c>
      <c r="K92" s="45">
        <f t="shared" ref="K92:K116" si="22">IF($K$90=1,O92,(1 - EXP(-1*J92*(1-$K$90)))/(1 - $K$90*EXP(-1*J92*(1-$K$90))   ))</f>
        <v>9.9170313855567148E-3</v>
      </c>
      <c r="L92" s="45">
        <f t="shared" ref="L92:L116" si="23">(1 - EXP(-1*J92*(1-$L$90)))/(1 - $L$90*EXP(-1*J92*(1-$L$90))   )</f>
        <v>9.9501662508318933E-3</v>
      </c>
      <c r="M92" s="45">
        <f t="shared" ref="M92:M116" si="24">(1 - EXP(-1*J92*(1-$M$90)))/(1 - $M$90*EXP(-1*J92*(1-$M$90))   )</f>
        <v>9.9304570095797677E-3</v>
      </c>
      <c r="N92" s="45">
        <f t="shared" ref="N92:N116" si="25">(1 - EXP(-1*J92*(1-$N$90)))/(1 - $N$90*EXP(-1*J92*(1-$N$90))   )</f>
        <v>9.9107995008922978E-3</v>
      </c>
      <c r="O92" s="45">
        <f t="shared" ref="O92:O116" si="26">J92/(1+J92)</f>
        <v>9.9009900990099011E-3</v>
      </c>
      <c r="P92" s="43"/>
      <c r="Q92" s="43"/>
      <c r="R92" s="43"/>
      <c r="S92" s="43"/>
      <c r="U92" s="45">
        <v>0.01</v>
      </c>
      <c r="V92" s="45">
        <f t="shared" ref="V92:V116" si="27">(  ((1-AF92*$V$90)/(1-AF92))^2  - 1 )/(  ((1-AF92*$V$90)/(1-AF92))^2  - $V$90 )</f>
        <v>9.917003804236775E-3</v>
      </c>
      <c r="W92" s="45">
        <f t="shared" ref="W92:W116" si="28">1-EXP(-1*U92)</f>
        <v>9.9501662508318933E-3</v>
      </c>
      <c r="X92" s="45">
        <f t="shared" ref="X92:X116" si="29">(  ((1-AH92*$X$90)/(1-AH92))^2  - 1 )/(  ((1-AH92*$X$90)/(1-AH92))^2  - $X$90 )</f>
        <v>9.9304405739914017E-3</v>
      </c>
      <c r="Y92" s="45">
        <f t="shared" ref="Y92:Y116" si="30">(  ((1-AI92*$Y$90)/(1-AI92))^2  - 1 )/(  ((1-AI92*$Y$90)/(1-AI92))^2  - $Y$90 )</f>
        <v>9.9107667597158576E-3</v>
      </c>
      <c r="Z92" s="45">
        <f t="shared" ref="Z92:Z116" si="31">(  ((1-AJ92*$Z$90)/(1-AJ92))^2  - 1 )/(  ((1-AJ92*$Z$90)/(1-AJ92))^2  - $Z$90 )</f>
        <v>9.9009911873571763E-3</v>
      </c>
      <c r="AA92" s="43"/>
      <c r="AB92" s="43"/>
      <c r="AC92" s="43"/>
      <c r="AE92" s="45">
        <f t="shared" ref="AE92:AE116" si="32">U92/2</f>
        <v>5.0000000000000001E-3</v>
      </c>
      <c r="AF92" s="45">
        <f t="shared" si="18"/>
        <v>4.9791586388060541E-3</v>
      </c>
      <c r="AG92" s="45">
        <f t="shared" ref="AG92:AG116" si="33">1-EXP(-1*AE92)</f>
        <v>4.9875208073176802E-3</v>
      </c>
      <c r="AH92" s="45">
        <f t="shared" si="19"/>
        <v>4.9825490372153525E-3</v>
      </c>
      <c r="AI92" s="45">
        <f t="shared" si="20"/>
        <v>4.9775838658702894E-3</v>
      </c>
      <c r="AJ92" s="45">
        <f t="shared" si="21"/>
        <v>4.975103751660037E-3</v>
      </c>
      <c r="AK92" s="43"/>
    </row>
    <row r="93" spans="9:37" x14ac:dyDescent="0.25">
      <c r="J93" s="45">
        <v>0.02</v>
      </c>
      <c r="K93" s="45">
        <f t="shared" si="22"/>
        <v>1.9670821937899451E-2</v>
      </c>
      <c r="L93" s="45">
        <f t="shared" si="23"/>
        <v>1.9801326693244747E-2</v>
      </c>
      <c r="M93" s="45">
        <f t="shared" si="24"/>
        <v>1.9723632462503474E-2</v>
      </c>
      <c r="N93" s="45">
        <f t="shared" si="25"/>
        <v>1.9646339690459085E-2</v>
      </c>
      <c r="O93" s="45">
        <f t="shared" si="26"/>
        <v>1.9607843137254902E-2</v>
      </c>
      <c r="P93" s="43"/>
      <c r="Q93" s="43"/>
      <c r="R93" s="43"/>
      <c r="S93" s="43"/>
      <c r="U93" s="45">
        <v>0.02</v>
      </c>
      <c r="V93" s="45">
        <f t="shared" si="27"/>
        <v>1.967060490709064E-2</v>
      </c>
      <c r="W93" s="45">
        <f t="shared" si="28"/>
        <v>1.9801326693244747E-2</v>
      </c>
      <c r="X93" s="45">
        <f t="shared" si="29"/>
        <v>1.9723502790959205E-2</v>
      </c>
      <c r="Y93" s="45">
        <f t="shared" si="30"/>
        <v>1.9646082375700126E-2</v>
      </c>
      <c r="Z93" s="45">
        <f t="shared" si="31"/>
        <v>1.9607418426597734E-2</v>
      </c>
      <c r="AA93" s="43"/>
      <c r="AB93" s="43"/>
      <c r="AC93" s="43"/>
      <c r="AE93" s="45">
        <f t="shared" si="32"/>
        <v>0.01</v>
      </c>
      <c r="AF93" s="45">
        <f t="shared" si="18"/>
        <v>9.9169210613369724E-3</v>
      </c>
      <c r="AG93" s="45">
        <f t="shared" si="33"/>
        <v>9.9501662508318933E-3</v>
      </c>
      <c r="AH93" s="45">
        <f t="shared" si="19"/>
        <v>9.9303912675305691E-3</v>
      </c>
      <c r="AI93" s="45">
        <f t="shared" si="20"/>
        <v>9.9106685377273601E-3</v>
      </c>
      <c r="AJ93" s="45">
        <f t="shared" si="21"/>
        <v>9.900826719575595E-3</v>
      </c>
      <c r="AK93" s="43"/>
    </row>
    <row r="94" spans="9:37" x14ac:dyDescent="0.25">
      <c r="J94" s="45">
        <v>0.03</v>
      </c>
      <c r="K94" s="45">
        <f t="shared" si="22"/>
        <v>2.9265318477570662E-2</v>
      </c>
      <c r="L94" s="45">
        <f t="shared" si="23"/>
        <v>2.9554466451491845E-2</v>
      </c>
      <c r="M94" s="45">
        <f t="shared" si="24"/>
        <v>2.9382180886777534E-2</v>
      </c>
      <c r="N94" s="45">
        <f t="shared" si="25"/>
        <v>2.9211209704404498E-2</v>
      </c>
      <c r="O94" s="45">
        <f t="shared" si="26"/>
        <v>2.9126213592233007E-2</v>
      </c>
      <c r="P94" s="43"/>
      <c r="Q94" s="43"/>
      <c r="R94" s="43"/>
      <c r="S94" s="43"/>
      <c r="U94" s="45">
        <v>0.03</v>
      </c>
      <c r="V94" s="45">
        <f t="shared" si="27"/>
        <v>2.9264597925487367E-2</v>
      </c>
      <c r="W94" s="45">
        <f t="shared" si="28"/>
        <v>2.9554466451491845E-2</v>
      </c>
      <c r="X94" s="45">
        <f t="shared" si="29"/>
        <v>2.9381749248043411E-2</v>
      </c>
      <c r="Y94" s="45">
        <f t="shared" si="30"/>
        <v>2.921035644185269E-2</v>
      </c>
      <c r="Z94" s="45">
        <f t="shared" si="31"/>
        <v>2.912496094003893E-2</v>
      </c>
      <c r="AA94" s="43"/>
      <c r="AB94" s="43"/>
      <c r="AC94" s="43"/>
      <c r="AE94" s="45">
        <f t="shared" si="32"/>
        <v>1.4999999999999999E-2</v>
      </c>
      <c r="AF94" s="45">
        <f t="shared" si="18"/>
        <v>1.4813712804286915E-2</v>
      </c>
      <c r="AG94" s="45">
        <f t="shared" si="33"/>
        <v>1.4888060396937353E-2</v>
      </c>
      <c r="AH94" s="45">
        <f t="shared" si="19"/>
        <v>1.4843817069157002E-2</v>
      </c>
      <c r="AI94" s="45">
        <f t="shared" si="20"/>
        <v>1.4799748308375214E-2</v>
      </c>
      <c r="AJ94" s="45">
        <f t="shared" si="21"/>
        <v>1.4777779150185322E-2</v>
      </c>
      <c r="AK94" s="43"/>
    </row>
    <row r="95" spans="9:37" x14ac:dyDescent="0.25">
      <c r="J95" s="45">
        <v>0.04</v>
      </c>
      <c r="K95" s="45">
        <f t="shared" si="22"/>
        <v>3.8704341629553114E-2</v>
      </c>
      <c r="L95" s="45">
        <f t="shared" si="23"/>
        <v>3.9210560847676823E-2</v>
      </c>
      <c r="M95" s="45">
        <f t="shared" si="24"/>
        <v>3.890868910588699E-2</v>
      </c>
      <c r="N95" s="45">
        <f t="shared" si="25"/>
        <v>3.860983984659621E-2</v>
      </c>
      <c r="O95" s="45">
        <f t="shared" si="26"/>
        <v>3.8461538461538464E-2</v>
      </c>
      <c r="P95" s="43"/>
      <c r="Q95" s="43"/>
      <c r="R95" s="43"/>
      <c r="S95" s="43"/>
      <c r="U95" s="45">
        <v>0.04</v>
      </c>
      <c r="V95" s="45">
        <f t="shared" si="27"/>
        <v>3.8702661259992784E-2</v>
      </c>
      <c r="W95" s="45">
        <f t="shared" si="28"/>
        <v>3.9210560847676823E-2</v>
      </c>
      <c r="X95" s="45">
        <f t="shared" si="29"/>
        <v>3.8907679921229246E-2</v>
      </c>
      <c r="Y95" s="45">
        <f t="shared" si="30"/>
        <v>3.8607852352812437E-2</v>
      </c>
      <c r="Z95" s="45">
        <f t="shared" si="31"/>
        <v>3.8459079048404031E-2</v>
      </c>
      <c r="AA95" s="43"/>
      <c r="AB95" s="43"/>
      <c r="AC95" s="43"/>
      <c r="AE95" s="45">
        <f t="shared" si="32"/>
        <v>0.02</v>
      </c>
      <c r="AF95" s="45">
        <f t="shared" si="18"/>
        <v>1.9669953847850752E-2</v>
      </c>
      <c r="AG95" s="45">
        <f t="shared" si="33"/>
        <v>1.9801326693244747E-2</v>
      </c>
      <c r="AH95" s="45">
        <f t="shared" si="19"/>
        <v>1.9723113785829617E-2</v>
      </c>
      <c r="AI95" s="45">
        <f t="shared" si="20"/>
        <v>1.9645310479471545E-2</v>
      </c>
      <c r="AJ95" s="45">
        <f t="shared" si="21"/>
        <v>1.9606561679721322E-2</v>
      </c>
      <c r="AK95" s="43"/>
    </row>
    <row r="96" spans="9:37" x14ac:dyDescent="0.25">
      <c r="J96" s="45">
        <v>0.05</v>
      </c>
      <c r="K96" s="45">
        <f t="shared" si="22"/>
        <v>4.7991590827152167E-2</v>
      </c>
      <c r="L96" s="45">
        <f t="shared" si="23"/>
        <v>4.8770575499285984E-2</v>
      </c>
      <c r="M96" s="45">
        <f t="shared" si="24"/>
        <v>4.8305678384989267E-2</v>
      </c>
      <c r="N96" s="45">
        <f t="shared" si="25"/>
        <v>4.7846508401685098E-2</v>
      </c>
      <c r="O96" s="45">
        <f t="shared" si="26"/>
        <v>4.7619047619047616E-2</v>
      </c>
      <c r="P96" s="43"/>
      <c r="Q96" s="43"/>
      <c r="R96" s="43"/>
      <c r="S96" s="43"/>
      <c r="U96" s="45">
        <v>0.05</v>
      </c>
      <c r="V96" s="45">
        <f t="shared" si="27"/>
        <v>4.7988361513544554E-2</v>
      </c>
      <c r="W96" s="45">
        <f t="shared" si="28"/>
        <v>4.8770575499285984E-2</v>
      </c>
      <c r="X96" s="45">
        <f t="shared" si="29"/>
        <v>4.8303734071271733E-2</v>
      </c>
      <c r="Y96" s="45">
        <f t="shared" si="30"/>
        <v>4.7842693315912434E-2</v>
      </c>
      <c r="Z96" s="45">
        <f t="shared" si="31"/>
        <v>4.7614219005402164E-2</v>
      </c>
      <c r="AA96" s="43"/>
      <c r="AB96" s="43"/>
      <c r="AC96" s="43"/>
      <c r="AE96" s="45">
        <f t="shared" si="32"/>
        <v>2.5000000000000001E-2</v>
      </c>
      <c r="AF96" s="45">
        <f t="shared" si="18"/>
        <v>2.4486058706059813E-2</v>
      </c>
      <c r="AG96" s="45">
        <f t="shared" si="33"/>
        <v>2.4690087971667385E-2</v>
      </c>
      <c r="AH96" s="45">
        <f t="shared" si="19"/>
        <v>2.4568565766179051E-2</v>
      </c>
      <c r="AI96" s="45">
        <f t="shared" si="20"/>
        <v>2.4447835484654436E-2</v>
      </c>
      <c r="AJ96" s="45">
        <f t="shared" si="21"/>
        <v>2.4387765522615939E-2</v>
      </c>
      <c r="AK96" s="43"/>
    </row>
    <row r="97" spans="10:39" x14ac:dyDescent="0.25">
      <c r="J97" s="45">
        <v>0.06</v>
      </c>
      <c r="K97" s="45">
        <f t="shared" si="22"/>
        <v>5.7130649079658723E-2</v>
      </c>
      <c r="L97" s="45">
        <f t="shared" si="23"/>
        <v>5.823546641575128E-2</v>
      </c>
      <c r="M97" s="45">
        <f t="shared" si="24"/>
        <v>5.7575606495975616E-2</v>
      </c>
      <c r="N97" s="45">
        <f t="shared" si="25"/>
        <v>5.6925348100059163E-2</v>
      </c>
      <c r="O97" s="45">
        <f t="shared" si="26"/>
        <v>5.6603773584905655E-2</v>
      </c>
      <c r="P97" s="43"/>
      <c r="Q97" s="43"/>
      <c r="R97" s="43"/>
      <c r="S97" s="43"/>
      <c r="U97" s="45">
        <v>0.06</v>
      </c>
      <c r="V97" s="45">
        <f t="shared" si="27"/>
        <v>5.7125157710056565E-2</v>
      </c>
      <c r="W97" s="45">
        <f t="shared" si="28"/>
        <v>5.823546641575128E-2</v>
      </c>
      <c r="X97" s="45">
        <f t="shared" si="29"/>
        <v>5.7572292080375113E-2</v>
      </c>
      <c r="Y97" s="45">
        <f t="shared" si="30"/>
        <v>5.6918868068913366E-2</v>
      </c>
      <c r="Z97" s="45">
        <f t="shared" si="31"/>
        <v>5.6595874690797673E-2</v>
      </c>
      <c r="AA97" s="43"/>
      <c r="AB97" s="43"/>
      <c r="AC97" s="43"/>
      <c r="AE97" s="45">
        <f t="shared" si="32"/>
        <v>0.03</v>
      </c>
      <c r="AF97" s="45">
        <f t="shared" si="18"/>
        <v>2.92624365153559E-2</v>
      </c>
      <c r="AG97" s="45">
        <f t="shared" si="33"/>
        <v>2.9554466451491845E-2</v>
      </c>
      <c r="AH97" s="45">
        <f t="shared" si="19"/>
        <v>2.9380454402489681E-2</v>
      </c>
      <c r="AI97" s="45">
        <f t="shared" si="20"/>
        <v>2.9207797010069703E-2</v>
      </c>
      <c r="AJ97" s="45">
        <f t="shared" si="21"/>
        <v>2.9121972655480541E-2</v>
      </c>
      <c r="AK97" s="43"/>
      <c r="AL97" s="43" t="s">
        <v>44</v>
      </c>
    </row>
    <row r="98" spans="10:39" x14ac:dyDescent="0.25">
      <c r="J98" s="45">
        <v>7.0000000000000007E-2</v>
      </c>
      <c r="K98" s="45">
        <f t="shared" si="22"/>
        <v>6.6124987516696682E-2</v>
      </c>
      <c r="L98" s="45">
        <f t="shared" si="23"/>
        <v>6.7606180094051727E-2</v>
      </c>
      <c r="M98" s="45">
        <f t="shared" si="24"/>
        <v>6.672086970495289E-2</v>
      </c>
      <c r="N98" s="45">
        <f t="shared" si="25"/>
        <v>6.5850352255653832E-2</v>
      </c>
      <c r="O98" s="45">
        <f t="shared" si="26"/>
        <v>6.5420560747663559E-2</v>
      </c>
      <c r="P98" s="43"/>
      <c r="Q98" s="43"/>
      <c r="R98" s="43"/>
      <c r="S98" s="43"/>
      <c r="U98" s="45">
        <v>7.0000000000000007E-2</v>
      </c>
      <c r="V98" s="45">
        <f t="shared" si="27"/>
        <v>6.6116405323413133E-2</v>
      </c>
      <c r="W98" s="45">
        <f t="shared" si="28"/>
        <v>6.7606180094051727E-2</v>
      </c>
      <c r="X98" s="45">
        <f t="shared" si="29"/>
        <v>6.6715677222546454E-2</v>
      </c>
      <c r="Y98" s="45">
        <f t="shared" si="30"/>
        <v>6.5840236320103995E-2</v>
      </c>
      <c r="Z98" s="45">
        <f t="shared" si="31"/>
        <v>6.5408155059753101E-2</v>
      </c>
      <c r="AA98" s="43"/>
      <c r="AB98" s="43"/>
      <c r="AC98" s="43"/>
      <c r="AE98" s="45">
        <f t="shared" si="32"/>
        <v>3.5000000000000003E-2</v>
      </c>
      <c r="AF98" s="45">
        <f t="shared" si="18"/>
        <v>3.3999491121443369E-2</v>
      </c>
      <c r="AG98" s="45">
        <f t="shared" si="33"/>
        <v>3.4394583742433538E-2</v>
      </c>
      <c r="AH98" s="45">
        <f t="shared" si="19"/>
        <v>3.4159058168854152E-2</v>
      </c>
      <c r="AI98" s="45">
        <f t="shared" si="20"/>
        <v>3.3925662112362191E-2</v>
      </c>
      <c r="AJ98" s="45">
        <f t="shared" si="21"/>
        <v>3.3809755996778969E-2</v>
      </c>
      <c r="AK98" s="43"/>
      <c r="AL98" s="43" t="s">
        <v>49</v>
      </c>
    </row>
    <row r="99" spans="10:39" x14ac:dyDescent="0.25">
      <c r="J99" s="45">
        <v>0.08</v>
      </c>
      <c r="K99" s="45">
        <f t="shared" si="22"/>
        <v>7.4977969721364654E-2</v>
      </c>
      <c r="L99" s="45">
        <f t="shared" si="23"/>
        <v>7.6883653613364245E-2</v>
      </c>
      <c r="M99" s="45">
        <f t="shared" si="24"/>
        <v>7.574380468552433E-2</v>
      </c>
      <c r="N99" s="45">
        <f t="shared" si="25"/>
        <v>7.4625380595777127E-2</v>
      </c>
      <c r="O99" s="45">
        <f t="shared" si="26"/>
        <v>7.407407407407407E-2</v>
      </c>
      <c r="P99" s="43"/>
      <c r="Q99" s="43"/>
      <c r="R99" s="43"/>
      <c r="S99" s="43"/>
      <c r="U99" s="45">
        <v>0.08</v>
      </c>
      <c r="V99" s="45">
        <f t="shared" si="27"/>
        <v>7.4965360126721087E-2</v>
      </c>
      <c r="W99" s="45">
        <f t="shared" si="28"/>
        <v>7.6883653613364245E-2</v>
      </c>
      <c r="X99" s="45">
        <f t="shared" si="29"/>
        <v>7.5736157370405024E-2</v>
      </c>
      <c r="Y99" s="45">
        <f t="shared" si="30"/>
        <v>7.4610533926429121E-2</v>
      </c>
      <c r="Z99" s="45">
        <f t="shared" si="31"/>
        <v>7.4055806051719117E-2</v>
      </c>
      <c r="AA99" s="43"/>
      <c r="AB99" s="43"/>
      <c r="AC99" s="43"/>
      <c r="AE99" s="45">
        <f t="shared" si="32"/>
        <v>0.04</v>
      </c>
      <c r="AF99" s="45">
        <f t="shared" si="18"/>
        <v>3.869762116445799E-2</v>
      </c>
      <c r="AG99" s="45">
        <f t="shared" si="33"/>
        <v>3.9210560847676823E-2</v>
      </c>
      <c r="AH99" s="45">
        <f t="shared" si="19"/>
        <v>3.8904652658736279E-2</v>
      </c>
      <c r="AI99" s="45">
        <f t="shared" si="20"/>
        <v>3.8601891334191729E-2</v>
      </c>
      <c r="AJ99" s="45">
        <f t="shared" si="21"/>
        <v>3.8451679582312215E-2</v>
      </c>
      <c r="AK99" s="43"/>
    </row>
    <row r="100" spans="10:39" x14ac:dyDescent="0.25">
      <c r="J100" s="45">
        <v>0.09</v>
      </c>
      <c r="K100" s="45">
        <f t="shared" si="22"/>
        <v>8.3692855863537752E-2</v>
      </c>
      <c r="L100" s="45">
        <f t="shared" si="23"/>
        <v>8.6068814728771814E-2</v>
      </c>
      <c r="M100" s="45">
        <f t="shared" si="24"/>
        <v>8.464669036108495E-2</v>
      </c>
      <c r="N100" s="45">
        <f t="shared" si="25"/>
        <v>8.3254164800821928E-2</v>
      </c>
      <c r="O100" s="45">
        <f t="shared" si="26"/>
        <v>8.2568807339449532E-2</v>
      </c>
      <c r="P100" s="43"/>
      <c r="Q100" s="43"/>
      <c r="R100" s="43"/>
      <c r="S100" s="43"/>
      <c r="U100" s="45">
        <v>0.09</v>
      </c>
      <c r="V100" s="45">
        <f t="shared" si="27"/>
        <v>8.3675181871102761E-2</v>
      </c>
      <c r="W100" s="45">
        <f t="shared" si="28"/>
        <v>8.6068814728771814E-2</v>
      </c>
      <c r="X100" s="45">
        <f t="shared" si="29"/>
        <v>8.4635946641077639E-2</v>
      </c>
      <c r="Y100" s="45">
        <f t="shared" si="30"/>
        <v>8.3233377824202676E-2</v>
      </c>
      <c r="Z100" s="45">
        <f t="shared" si="31"/>
        <v>8.2543024134992246E-2</v>
      </c>
      <c r="AA100" s="43"/>
      <c r="AB100" s="43"/>
      <c r="AC100" s="43"/>
      <c r="AE100" s="45">
        <f t="shared" si="32"/>
        <v>4.4999999999999998E-2</v>
      </c>
      <c r="AF100" s="45">
        <f t="shared" si="18"/>
        <v>4.3357220162491536E-2</v>
      </c>
      <c r="AG100" s="45">
        <f t="shared" si="33"/>
        <v>4.400251816690004E-2</v>
      </c>
      <c r="AH100" s="45">
        <f t="shared" si="19"/>
        <v>4.3617510621953251E-2</v>
      </c>
      <c r="AI100" s="45">
        <f t="shared" si="20"/>
        <v>4.323693881733616E-2</v>
      </c>
      <c r="AJ100" s="45">
        <f t="shared" si="21"/>
        <v>4.3048298736627667E-2</v>
      </c>
      <c r="AK100" s="43"/>
      <c r="AL100" s="43"/>
    </row>
    <row r="101" spans="10:39" x14ac:dyDescent="0.25">
      <c r="J101" s="45">
        <v>0.1</v>
      </c>
      <c r="K101" s="45">
        <f t="shared" si="22"/>
        <v>9.2272806643996813E-2</v>
      </c>
      <c r="L101" s="45">
        <f t="shared" si="23"/>
        <v>9.5162581964040482E-2</v>
      </c>
      <c r="M101" s="45">
        <f t="shared" si="24"/>
        <v>9.3431749679180928E-2</v>
      </c>
      <c r="N101" s="45">
        <f t="shared" si="25"/>
        <v>9.1740313770575926E-2</v>
      </c>
      <c r="O101" s="45">
        <f t="shared" si="26"/>
        <v>9.0909090909090912E-2</v>
      </c>
      <c r="P101" s="43"/>
      <c r="Q101" s="43"/>
      <c r="R101" s="43"/>
      <c r="S101" s="43"/>
      <c r="U101" s="45">
        <v>0.1</v>
      </c>
      <c r="V101" s="45">
        <f t="shared" si="27"/>
        <v>9.2248937802759376E-2</v>
      </c>
      <c r="W101" s="45">
        <f t="shared" si="28"/>
        <v>9.5162581964040482E-2</v>
      </c>
      <c r="X101" s="45">
        <f t="shared" si="29"/>
        <v>9.3417206983724549E-2</v>
      </c>
      <c r="Y101" s="45">
        <f t="shared" si="30"/>
        <v>9.1712270726121162E-2</v>
      </c>
      <c r="Z101" s="45">
        <f t="shared" si="31"/>
        <v>9.087459928258701E-2</v>
      </c>
      <c r="AA101" s="43"/>
      <c r="AB101" s="43"/>
      <c r="AC101" s="43"/>
      <c r="AE101" s="45">
        <f t="shared" si="32"/>
        <v>0.05</v>
      </c>
      <c r="AF101" s="45">
        <f t="shared" si="18"/>
        <v>4.7978676593507408E-2</v>
      </c>
      <c r="AG101" s="45">
        <f t="shared" si="33"/>
        <v>4.8770575499285984E-2</v>
      </c>
      <c r="AH101" s="45">
        <f t="shared" si="19"/>
        <v>4.8297902001085809E-2</v>
      </c>
      <c r="AI101" s="45">
        <f t="shared" si="20"/>
        <v>4.7831252413438559E-2</v>
      </c>
      <c r="AJ101" s="45">
        <f t="shared" si="21"/>
        <v>4.7600160240463221E-2</v>
      </c>
      <c r="AK101" s="43"/>
      <c r="AL101" s="43"/>
    </row>
    <row r="102" spans="10:39" x14ac:dyDescent="0.25">
      <c r="J102" s="45">
        <v>0.2</v>
      </c>
      <c r="K102" s="45">
        <f t="shared" si="22"/>
        <v>0.17128216003720084</v>
      </c>
      <c r="L102" s="45">
        <f t="shared" si="23"/>
        <v>0.18126924692201818</v>
      </c>
      <c r="M102" s="45">
        <f t="shared" si="24"/>
        <v>0.17525416268480548</v>
      </c>
      <c r="N102" s="45">
        <f t="shared" si="25"/>
        <v>0.16947237651328578</v>
      </c>
      <c r="O102" s="45">
        <f t="shared" si="26"/>
        <v>0.16666666666666669</v>
      </c>
      <c r="P102" s="43"/>
      <c r="Q102" s="43"/>
      <c r="R102" s="43"/>
      <c r="S102" s="43"/>
      <c r="U102" s="45">
        <v>0.2</v>
      </c>
      <c r="V102" s="45">
        <f t="shared" si="27"/>
        <v>0.1711178507505231</v>
      </c>
      <c r="W102" s="45">
        <f t="shared" si="28"/>
        <v>0.18126924692201818</v>
      </c>
      <c r="X102" s="45">
        <f t="shared" si="29"/>
        <v>0.17515196017973456</v>
      </c>
      <c r="Y102" s="45">
        <f t="shared" si="30"/>
        <v>0.16928119256444038</v>
      </c>
      <c r="Z102" s="45">
        <f t="shared" si="31"/>
        <v>0.16643562997593017</v>
      </c>
      <c r="AA102" s="43"/>
      <c r="AB102" s="43"/>
      <c r="AC102" s="43"/>
      <c r="AE102" s="45">
        <f t="shared" si="32"/>
        <v>0.1</v>
      </c>
      <c r="AF102" s="45">
        <f t="shared" si="18"/>
        <v>9.2177417526244115E-2</v>
      </c>
      <c r="AG102" s="45">
        <f t="shared" si="33"/>
        <v>9.5162581964040482E-2</v>
      </c>
      <c r="AH102" s="45">
        <f t="shared" si="19"/>
        <v>9.337360401413447E-2</v>
      </c>
      <c r="AI102" s="45">
        <f t="shared" si="20"/>
        <v>9.1628265063578629E-2</v>
      </c>
      <c r="AJ102" s="45">
        <f t="shared" si="21"/>
        <v>9.0771603998185096E-2</v>
      </c>
      <c r="AK102" s="43"/>
      <c r="AL102" s="43"/>
    </row>
    <row r="103" spans="10:39" x14ac:dyDescent="0.25">
      <c r="J103" s="45">
        <v>0.4</v>
      </c>
      <c r="K103" s="45">
        <f t="shared" si="22"/>
        <v>0.29939222750502059</v>
      </c>
      <c r="L103" s="45">
        <f t="shared" si="23"/>
        <v>0.32967995396436067</v>
      </c>
      <c r="M103" s="45">
        <f t="shared" si="24"/>
        <v>0.31133361819789496</v>
      </c>
      <c r="N103" s="45">
        <f t="shared" si="25"/>
        <v>0.29400236431026056</v>
      </c>
      <c r="O103" s="45">
        <f t="shared" si="26"/>
        <v>0.28571428571428575</v>
      </c>
      <c r="P103" s="43"/>
      <c r="Q103" s="43"/>
      <c r="R103" s="43"/>
      <c r="S103" s="43"/>
      <c r="U103" s="45">
        <v>0.4</v>
      </c>
      <c r="V103" s="45">
        <f t="shared" si="27"/>
        <v>0.29839216274941854</v>
      </c>
      <c r="W103" s="45">
        <f t="shared" si="28"/>
        <v>0.32967995396436067</v>
      </c>
      <c r="X103" s="45">
        <f t="shared" si="29"/>
        <v>0.31069171981210369</v>
      </c>
      <c r="Y103" s="45">
        <f t="shared" si="30"/>
        <v>0.29285609906610249</v>
      </c>
      <c r="Z103" s="45">
        <f t="shared" si="31"/>
        <v>0.28436203918069008</v>
      </c>
      <c r="AA103" s="43"/>
      <c r="AB103" s="43"/>
      <c r="AC103" s="43"/>
      <c r="AE103" s="45">
        <f t="shared" si="32"/>
        <v>0.2</v>
      </c>
      <c r="AF103" s="45">
        <f t="shared" si="18"/>
        <v>0.17062714322205152</v>
      </c>
      <c r="AG103" s="45">
        <f t="shared" si="33"/>
        <v>0.18126924692201818</v>
      </c>
      <c r="AH103" s="45">
        <f t="shared" si="19"/>
        <v>0.174846009661521</v>
      </c>
      <c r="AI103" s="45">
        <f t="shared" si="20"/>
        <v>0.16871078067135148</v>
      </c>
      <c r="AJ103" s="45">
        <f t="shared" si="21"/>
        <v>0.1657470750054986</v>
      </c>
      <c r="AK103" s="43"/>
      <c r="AL103" s="43"/>
    </row>
    <row r="104" spans="10:39" x14ac:dyDescent="0.25">
      <c r="J104" s="45">
        <v>0.6</v>
      </c>
      <c r="K104" s="45">
        <f t="shared" si="22"/>
        <v>0.39863735557337759</v>
      </c>
      <c r="L104" s="45">
        <f t="shared" si="23"/>
        <v>0.45118836390597361</v>
      </c>
      <c r="M104" s="45">
        <f t="shared" si="24"/>
        <v>0.41935263668528472</v>
      </c>
      <c r="N104" s="45">
        <f t="shared" si="25"/>
        <v>0.38930710620426873</v>
      </c>
      <c r="O104" s="45">
        <f t="shared" si="26"/>
        <v>0.37499999999999994</v>
      </c>
      <c r="P104" s="43"/>
      <c r="Q104" s="43"/>
      <c r="R104" s="43"/>
      <c r="S104" s="43"/>
      <c r="U104" s="45">
        <v>0.6</v>
      </c>
      <c r="V104" s="45">
        <f t="shared" si="27"/>
        <v>0.39599358900219722</v>
      </c>
      <c r="W104" s="45">
        <f t="shared" si="28"/>
        <v>0.45118836390597361</v>
      </c>
      <c r="X104" s="45">
        <f t="shared" si="29"/>
        <v>0.41761931503843747</v>
      </c>
      <c r="Y104" s="45">
        <f t="shared" si="30"/>
        <v>0.38630946579888031</v>
      </c>
      <c r="Z104" s="45">
        <f t="shared" si="31"/>
        <v>0.37152735016679939</v>
      </c>
      <c r="AA104" s="43"/>
      <c r="AB104" s="43"/>
      <c r="AC104" s="43"/>
      <c r="AE104" s="45">
        <f t="shared" si="32"/>
        <v>0.3</v>
      </c>
      <c r="AF104" s="45">
        <f t="shared" si="18"/>
        <v>0.23774887871818032</v>
      </c>
      <c r="AG104" s="45">
        <f t="shared" si="33"/>
        <v>0.25918177931828212</v>
      </c>
      <c r="AH104" s="45">
        <f t="shared" si="19"/>
        <v>0.24616699535335509</v>
      </c>
      <c r="AI104" s="45">
        <f t="shared" si="20"/>
        <v>0.23396011415299453</v>
      </c>
      <c r="AJ104" s="45">
        <f t="shared" si="21"/>
        <v>0.22814465605117629</v>
      </c>
      <c r="AK104" s="43"/>
      <c r="AL104" s="43"/>
    </row>
    <row r="105" spans="10:39" x14ac:dyDescent="0.25">
      <c r="J105" s="45">
        <v>0.8</v>
      </c>
      <c r="K105" s="45">
        <f t="shared" si="22"/>
        <v>0.47763347555571806</v>
      </c>
      <c r="L105" s="45">
        <f t="shared" si="23"/>
        <v>0.55067103588277844</v>
      </c>
      <c r="M105" s="45">
        <f t="shared" si="24"/>
        <v>0.50660913598868096</v>
      </c>
      <c r="N105" s="45">
        <f t="shared" si="25"/>
        <v>0.46454035067593724</v>
      </c>
      <c r="O105" s="45">
        <f t="shared" si="26"/>
        <v>0.44444444444444448</v>
      </c>
      <c r="P105" s="43"/>
      <c r="Q105" s="43"/>
      <c r="R105" s="43"/>
      <c r="S105" s="43"/>
      <c r="U105" s="45">
        <v>0.8</v>
      </c>
      <c r="V105" s="45">
        <f t="shared" si="27"/>
        <v>0.47261098680540164</v>
      </c>
      <c r="W105" s="45">
        <f t="shared" si="28"/>
        <v>0.55067103588277844</v>
      </c>
      <c r="X105" s="45">
        <f t="shared" si="29"/>
        <v>0.50327114573900267</v>
      </c>
      <c r="Y105" s="45">
        <f t="shared" si="30"/>
        <v>0.45888990670058372</v>
      </c>
      <c r="Z105" s="45">
        <f t="shared" si="31"/>
        <v>0.4379899891175752</v>
      </c>
      <c r="AA105" s="43"/>
      <c r="AB105" s="43"/>
      <c r="AC105" s="43"/>
      <c r="AE105" s="45">
        <f t="shared" si="32"/>
        <v>0.4</v>
      </c>
      <c r="AF105" s="45">
        <f t="shared" si="18"/>
        <v>0.29543963156747416</v>
      </c>
      <c r="AG105" s="45">
        <f t="shared" si="33"/>
        <v>0.32967995396436067</v>
      </c>
      <c r="AH105" s="45">
        <f t="shared" si="19"/>
        <v>0.30878039432651533</v>
      </c>
      <c r="AI105" s="45">
        <f t="shared" si="20"/>
        <v>0.28948343656216069</v>
      </c>
      <c r="AJ105" s="45">
        <f t="shared" si="21"/>
        <v>0.28040157329689724</v>
      </c>
      <c r="AK105" s="43"/>
      <c r="AL105" s="43"/>
    </row>
    <row r="106" spans="10:39" x14ac:dyDescent="0.25">
      <c r="J106" s="45">
        <v>1</v>
      </c>
      <c r="K106" s="45">
        <f t="shared" si="22"/>
        <v>0.54187936492385691</v>
      </c>
      <c r="L106" s="45">
        <f t="shared" si="23"/>
        <v>0.63212055882855767</v>
      </c>
      <c r="M106" s="45">
        <f t="shared" si="24"/>
        <v>0.57809431966215341</v>
      </c>
      <c r="N106" s="45">
        <f t="shared" si="25"/>
        <v>0.52539465837102428</v>
      </c>
      <c r="O106" s="45">
        <f t="shared" si="26"/>
        <v>0.5</v>
      </c>
      <c r="P106" s="43"/>
      <c r="Q106" s="43"/>
      <c r="R106" s="43"/>
      <c r="S106" s="43"/>
      <c r="U106" s="45">
        <v>1</v>
      </c>
      <c r="V106" s="45">
        <f t="shared" si="27"/>
        <v>0.53387060267490083</v>
      </c>
      <c r="W106" s="45">
        <f t="shared" si="28"/>
        <v>0.63212055882855767</v>
      </c>
      <c r="X106" s="45">
        <f t="shared" si="29"/>
        <v>0.57273039381885404</v>
      </c>
      <c r="Y106" s="45">
        <f t="shared" si="30"/>
        <v>0.51643465592251137</v>
      </c>
      <c r="Z106" s="45">
        <f t="shared" si="31"/>
        <v>0.48987824007520209</v>
      </c>
      <c r="AA106" s="43"/>
      <c r="AB106" s="43"/>
      <c r="AC106" s="43"/>
      <c r="AE106" s="45">
        <f t="shared" si="32"/>
        <v>0.5</v>
      </c>
      <c r="AF106" s="45">
        <f t="shared" si="18"/>
        <v>0.34521826850858212</v>
      </c>
      <c r="AG106" s="45">
        <f t="shared" si="33"/>
        <v>0.39346934028736658</v>
      </c>
      <c r="AH106" s="45">
        <f t="shared" si="19"/>
        <v>0.36388760174052298</v>
      </c>
      <c r="AI106" s="45">
        <f t="shared" si="20"/>
        <v>0.33694187967963862</v>
      </c>
      <c r="AJ106" s="45">
        <f t="shared" si="21"/>
        <v>0.32439652755304699</v>
      </c>
      <c r="AK106" s="43"/>
      <c r="AL106" s="43"/>
    </row>
    <row r="107" spans="10:39" x14ac:dyDescent="0.25">
      <c r="J107" s="45">
        <v>1.5</v>
      </c>
      <c r="K107" s="45">
        <f t="shared" si="22"/>
        <v>0.65940802417810618</v>
      </c>
      <c r="L107" s="45">
        <f t="shared" si="23"/>
        <v>0.77686983985157021</v>
      </c>
      <c r="M107" s="45">
        <f t="shared" si="24"/>
        <v>0.70868173739407514</v>
      </c>
      <c r="N107" s="45">
        <f t="shared" si="25"/>
        <v>0.63627026203021153</v>
      </c>
      <c r="O107" s="45">
        <f t="shared" si="26"/>
        <v>0.6</v>
      </c>
      <c r="P107" s="43"/>
      <c r="Q107" s="43"/>
      <c r="R107" s="43"/>
      <c r="S107" s="43"/>
      <c r="U107" s="45">
        <v>1.5</v>
      </c>
      <c r="V107" s="45">
        <f t="shared" si="27"/>
        <v>0.64209803545363964</v>
      </c>
      <c r="W107" s="45">
        <f t="shared" si="28"/>
        <v>0.77686983985157021</v>
      </c>
      <c r="X107" s="45">
        <f t="shared" si="29"/>
        <v>0.69707996548688655</v>
      </c>
      <c r="Y107" s="45">
        <f t="shared" si="30"/>
        <v>0.61704335802357368</v>
      </c>
      <c r="Z107" s="45">
        <f t="shared" si="31"/>
        <v>0.57869522825705899</v>
      </c>
      <c r="AA107" s="43"/>
      <c r="AB107" s="43"/>
      <c r="AC107" s="43"/>
      <c r="AE107" s="45">
        <f t="shared" si="32"/>
        <v>0.75</v>
      </c>
      <c r="AF107" s="45">
        <f t="shared" si="18"/>
        <v>0.44258111321931143</v>
      </c>
      <c r="AG107" s="45">
        <f t="shared" si="33"/>
        <v>0.52763344725898531</v>
      </c>
      <c r="AH107" s="45">
        <f t="shared" si="19"/>
        <v>0.47504653061978658</v>
      </c>
      <c r="AI107" s="45">
        <f t="shared" si="20"/>
        <v>0.42839556055604638</v>
      </c>
      <c r="AJ107" s="45">
        <f t="shared" si="21"/>
        <v>0.40715772773136422</v>
      </c>
      <c r="AK107" s="43"/>
      <c r="AL107" s="43"/>
      <c r="AM107" s="55">
        <f>M20/2</f>
        <v>1.1904761816049569</v>
      </c>
    </row>
    <row r="108" spans="10:39" x14ac:dyDescent="0.25">
      <c r="J108" s="45">
        <v>2</v>
      </c>
      <c r="K108" s="45">
        <f t="shared" si="22"/>
        <v>0.73842922025066338</v>
      </c>
      <c r="L108" s="45">
        <f t="shared" si="23"/>
        <v>0.8646647167633873</v>
      </c>
      <c r="M108" s="45">
        <f t="shared" si="24"/>
        <v>0.79452877543077338</v>
      </c>
      <c r="N108" s="45">
        <f t="shared" si="25"/>
        <v>0.71090942448009375</v>
      </c>
      <c r="O108" s="45">
        <f t="shared" si="26"/>
        <v>0.66666666666666663</v>
      </c>
      <c r="P108" s="43"/>
      <c r="Q108" s="43"/>
      <c r="R108" s="43"/>
      <c r="S108" s="43"/>
      <c r="U108" s="45">
        <v>2</v>
      </c>
      <c r="V108" s="45">
        <f t="shared" si="27"/>
        <v>0.71042338360867052</v>
      </c>
      <c r="W108" s="45">
        <f t="shared" si="28"/>
        <v>0.8646647167633873</v>
      </c>
      <c r="X108" s="45">
        <f t="shared" si="29"/>
        <v>0.77608083581362264</v>
      </c>
      <c r="Y108" s="45">
        <f t="shared" si="30"/>
        <v>0.6798334998144655</v>
      </c>
      <c r="Z108" s="45">
        <f t="shared" si="31"/>
        <v>0.63263846424001868</v>
      </c>
      <c r="AA108" s="43"/>
      <c r="AB108" s="43"/>
      <c r="AC108" s="43"/>
      <c r="AE108" s="45">
        <f t="shared" si="32"/>
        <v>1</v>
      </c>
      <c r="AF108" s="45">
        <f t="shared" si="18"/>
        <v>0.5115638930450167</v>
      </c>
      <c r="AG108" s="45">
        <f t="shared" si="33"/>
        <v>0.63212055882855767</v>
      </c>
      <c r="AH108" s="45">
        <f t="shared" si="19"/>
        <v>0.55715026185919658</v>
      </c>
      <c r="AI108" s="45">
        <f t="shared" si="20"/>
        <v>0.49186668118617499</v>
      </c>
      <c r="AJ108" s="45">
        <f t="shared" si="21"/>
        <v>0.46267099406154955</v>
      </c>
      <c r="AK108" s="43"/>
      <c r="AL108" s="43"/>
      <c r="AM108" s="45">
        <f>2/(1+$AF$90+$AF$89*(1+EXP(-1*AM107*$AF$89))/(1-EXP(-1*AM107*$AF$89)))</f>
        <v>0.55066934770427067</v>
      </c>
    </row>
    <row r="109" spans="10:39" x14ac:dyDescent="0.25">
      <c r="J109" s="45">
        <v>2.5</v>
      </c>
      <c r="K109" s="45">
        <f t="shared" si="22"/>
        <v>0.79455833139765486</v>
      </c>
      <c r="L109" s="45">
        <f t="shared" si="23"/>
        <v>0.91791500137610116</v>
      </c>
      <c r="M109" s="45">
        <f t="shared" si="24"/>
        <v>0.8530020318401409</v>
      </c>
      <c r="N109" s="45">
        <f t="shared" si="25"/>
        <v>0.76435137552872234</v>
      </c>
      <c r="O109" s="45">
        <f t="shared" si="26"/>
        <v>0.7142857142857143</v>
      </c>
      <c r="P109" s="43"/>
      <c r="Q109" s="43"/>
      <c r="R109" s="43"/>
      <c r="S109" s="43"/>
      <c r="U109" s="45">
        <v>2.5</v>
      </c>
      <c r="V109" s="45">
        <f t="shared" si="27"/>
        <v>0.75550174256971991</v>
      </c>
      <c r="W109" s="45">
        <f t="shared" si="28"/>
        <v>0.91791500137610116</v>
      </c>
      <c r="X109" s="45">
        <f t="shared" si="29"/>
        <v>0.82800502924562125</v>
      </c>
      <c r="Y109" s="45">
        <f t="shared" si="30"/>
        <v>0.72089487685034848</v>
      </c>
      <c r="Z109" s="45">
        <f t="shared" si="31"/>
        <v>0.66705988734696953</v>
      </c>
      <c r="AA109" s="43"/>
      <c r="AB109" s="43"/>
      <c r="AC109" s="43"/>
      <c r="AE109" s="45">
        <f t="shared" si="32"/>
        <v>1.25</v>
      </c>
      <c r="AF109" s="45">
        <f t="shared" si="18"/>
        <v>0.56102186700962753</v>
      </c>
      <c r="AG109" s="45">
        <f t="shared" si="33"/>
        <v>0.71349520313980985</v>
      </c>
      <c r="AH109" s="45">
        <f t="shared" si="19"/>
        <v>0.61830153115257924</v>
      </c>
      <c r="AI109" s="45">
        <f t="shared" si="20"/>
        <v>0.53649344119163522</v>
      </c>
      <c r="AJ109" s="45">
        <f t="shared" si="21"/>
        <v>0.50044251100957082</v>
      </c>
      <c r="AK109" s="43"/>
      <c r="AL109" s="43"/>
    </row>
    <row r="110" spans="10:39" x14ac:dyDescent="0.25">
      <c r="J110" s="45">
        <v>3</v>
      </c>
      <c r="K110" s="45">
        <f t="shared" si="22"/>
        <v>0.83599969504117488</v>
      </c>
      <c r="L110" s="45">
        <f t="shared" si="23"/>
        <v>0.95021293163213605</v>
      </c>
      <c r="M110" s="45">
        <f t="shared" si="24"/>
        <v>0.89379868323122957</v>
      </c>
      <c r="N110" s="45">
        <f t="shared" si="25"/>
        <v>0.8043280292627546</v>
      </c>
      <c r="O110" s="45">
        <f t="shared" si="26"/>
        <v>0.75</v>
      </c>
      <c r="P110" s="43"/>
      <c r="Q110" s="43"/>
      <c r="R110" s="43"/>
      <c r="S110" s="43"/>
      <c r="U110" s="45">
        <v>3</v>
      </c>
      <c r="V110" s="45">
        <f t="shared" si="27"/>
        <v>0.78615395487029405</v>
      </c>
      <c r="W110" s="45">
        <f t="shared" si="28"/>
        <v>0.95021293163213605</v>
      </c>
      <c r="X110" s="45">
        <f t="shared" si="29"/>
        <v>0.86302592585221372</v>
      </c>
      <c r="Y110" s="45">
        <f t="shared" si="30"/>
        <v>0.7485869670050006</v>
      </c>
      <c r="Z110" s="45">
        <f t="shared" si="31"/>
        <v>0.68972113653046585</v>
      </c>
      <c r="AA110" s="43"/>
      <c r="AB110" s="43"/>
      <c r="AC110" s="43"/>
      <c r="AE110" s="45">
        <f t="shared" si="32"/>
        <v>1.5</v>
      </c>
      <c r="AF110" s="45">
        <f t="shared" si="18"/>
        <v>0.59678345570779745</v>
      </c>
      <c r="AG110" s="45">
        <f t="shared" si="33"/>
        <v>0.77686983985157021</v>
      </c>
      <c r="AH110" s="45">
        <f t="shared" si="19"/>
        <v>0.66413095350954743</v>
      </c>
      <c r="AI110" s="45">
        <f t="shared" si="20"/>
        <v>0.56815813882626853</v>
      </c>
      <c r="AJ110" s="45">
        <f t="shared" si="21"/>
        <v>0.5263926297430821</v>
      </c>
      <c r="AK110" s="43"/>
      <c r="AL110" s="43"/>
      <c r="AM110" s="43"/>
    </row>
    <row r="111" spans="10:39" x14ac:dyDescent="0.25">
      <c r="J111" s="45">
        <v>3.5</v>
      </c>
      <c r="K111" s="45">
        <f t="shared" si="22"/>
        <v>0.8674787374586983</v>
      </c>
      <c r="L111" s="45">
        <f t="shared" si="23"/>
        <v>0.96980261657768152</v>
      </c>
      <c r="M111" s="45">
        <f t="shared" si="24"/>
        <v>0.92274183970285717</v>
      </c>
      <c r="N111" s="45">
        <f t="shared" si="25"/>
        <v>0.83522178878034348</v>
      </c>
      <c r="O111" s="45">
        <f t="shared" si="26"/>
        <v>0.77777777777777779</v>
      </c>
      <c r="P111" s="43"/>
      <c r="Q111" s="43"/>
      <c r="R111" s="43"/>
      <c r="S111" s="43"/>
      <c r="U111" s="45">
        <v>3.5</v>
      </c>
      <c r="V111" s="45">
        <f t="shared" si="27"/>
        <v>0.80745118775907476</v>
      </c>
      <c r="W111" s="45">
        <f t="shared" si="28"/>
        <v>0.96980261657768152</v>
      </c>
      <c r="X111" s="45">
        <f t="shared" si="29"/>
        <v>0.88714764617266106</v>
      </c>
      <c r="Y111" s="45">
        <f t="shared" si="30"/>
        <v>0.76766079145259203</v>
      </c>
      <c r="Z111" s="45">
        <f t="shared" si="31"/>
        <v>0.7049484074035578</v>
      </c>
      <c r="AA111" s="43"/>
      <c r="AB111" s="43"/>
      <c r="AC111" s="43"/>
      <c r="AE111" s="45">
        <f t="shared" si="32"/>
        <v>1.75</v>
      </c>
      <c r="AF111" s="45">
        <f t="shared" si="18"/>
        <v>0.62280053610296526</v>
      </c>
      <c r="AG111" s="45">
        <f t="shared" si="33"/>
        <v>0.82622605654955483</v>
      </c>
      <c r="AH111" s="45">
        <f t="shared" si="19"/>
        <v>0.69863757668484827</v>
      </c>
      <c r="AI111" s="45">
        <f t="shared" si="20"/>
        <v>0.59077133603404042</v>
      </c>
      <c r="AJ111" s="45">
        <f t="shared" si="21"/>
        <v>0.54433998273089157</v>
      </c>
      <c r="AK111" s="43"/>
      <c r="AL111" s="43"/>
      <c r="AM111" s="43"/>
    </row>
    <row r="112" spans="10:39" x14ac:dyDescent="0.25">
      <c r="J112" s="45">
        <v>4</v>
      </c>
      <c r="K112" s="45">
        <f t="shared" si="22"/>
        <v>0.89191031694344591</v>
      </c>
      <c r="L112" s="45">
        <f t="shared" si="23"/>
        <v>0.98168436111126578</v>
      </c>
      <c r="M112" s="45">
        <f t="shared" si="24"/>
        <v>0.94351971778484567</v>
      </c>
      <c r="N112" s="45">
        <f t="shared" si="25"/>
        <v>0.85970237963528473</v>
      </c>
      <c r="O112" s="45">
        <f t="shared" si="26"/>
        <v>0.8</v>
      </c>
      <c r="P112" s="43"/>
      <c r="Q112" s="43"/>
      <c r="R112" s="43"/>
      <c r="S112" s="43"/>
      <c r="U112" s="45">
        <v>4</v>
      </c>
      <c r="V112" s="45">
        <f t="shared" si="27"/>
        <v>0.82248472163625186</v>
      </c>
      <c r="W112" s="45">
        <f t="shared" si="28"/>
        <v>0.98168436111126578</v>
      </c>
      <c r="X112" s="45">
        <f t="shared" si="29"/>
        <v>0.90406015491372094</v>
      </c>
      <c r="Y112" s="45">
        <f t="shared" si="30"/>
        <v>0.78099420712934287</v>
      </c>
      <c r="Z112" s="45">
        <f t="shared" si="31"/>
        <v>0.71532142762438722</v>
      </c>
      <c r="AA112" s="43"/>
      <c r="AB112" s="43"/>
      <c r="AC112" s="43"/>
      <c r="AE112" s="45">
        <f t="shared" si="32"/>
        <v>2</v>
      </c>
      <c r="AF112" s="45">
        <f t="shared" si="18"/>
        <v>0.64181284277675066</v>
      </c>
      <c r="AG112" s="45">
        <f t="shared" si="33"/>
        <v>0.8646647167633873</v>
      </c>
      <c r="AH112" s="45">
        <f t="shared" si="19"/>
        <v>0.72470991431296916</v>
      </c>
      <c r="AI112" s="45">
        <f t="shared" si="20"/>
        <v>0.60699508018045079</v>
      </c>
      <c r="AJ112" s="45">
        <f t="shared" si="21"/>
        <v>0.5568096679436696</v>
      </c>
      <c r="AK112" s="43"/>
      <c r="AL112" s="43"/>
      <c r="AM112" s="43"/>
    </row>
    <row r="113" spans="9:39" x14ac:dyDescent="0.25">
      <c r="J113" s="45">
        <v>4.5</v>
      </c>
      <c r="K113" s="45">
        <f t="shared" si="22"/>
        <v>0.91119067129167441</v>
      </c>
      <c r="L113" s="45">
        <f t="shared" si="23"/>
        <v>0.98889100346175773</v>
      </c>
      <c r="M113" s="45">
        <f t="shared" si="24"/>
        <v>0.95856276819208341</v>
      </c>
      <c r="N113" s="45">
        <f t="shared" si="25"/>
        <v>0.87948925941662337</v>
      </c>
      <c r="O113" s="45">
        <f t="shared" si="26"/>
        <v>0.81818181818181823</v>
      </c>
      <c r="P113" s="43"/>
      <c r="Q113" s="43"/>
      <c r="R113" s="43"/>
      <c r="S113" s="43"/>
      <c r="U113" s="45">
        <v>4.5</v>
      </c>
      <c r="V113" s="45">
        <f t="shared" si="27"/>
        <v>0.83322269439776686</v>
      </c>
      <c r="W113" s="45">
        <f t="shared" si="28"/>
        <v>0.98889100346175773</v>
      </c>
      <c r="X113" s="45">
        <f t="shared" si="29"/>
        <v>0.91610053706103123</v>
      </c>
      <c r="Y113" s="45">
        <f t="shared" si="30"/>
        <v>0.79041340753108336</v>
      </c>
      <c r="Z113" s="45">
        <f t="shared" si="31"/>
        <v>0.72245386163162406</v>
      </c>
      <c r="AA113" s="43"/>
      <c r="AB113" s="43"/>
      <c r="AC113" s="43"/>
      <c r="AE113" s="45">
        <f t="shared" si="32"/>
        <v>2.25</v>
      </c>
      <c r="AF113" s="45">
        <f t="shared" si="18"/>
        <v>0.65575159418072793</v>
      </c>
      <c r="AG113" s="45">
        <f t="shared" si="33"/>
        <v>0.89460077543813565</v>
      </c>
      <c r="AH113" s="45">
        <f t="shared" si="19"/>
        <v>0.7444616395441912</v>
      </c>
      <c r="AI113" s="45">
        <f t="shared" si="20"/>
        <v>0.61867328133290977</v>
      </c>
      <c r="AJ113" s="45">
        <f t="shared" si="21"/>
        <v>0.56550117409158451</v>
      </c>
      <c r="AK113" s="43"/>
      <c r="AL113" s="43"/>
      <c r="AM113" s="43"/>
    </row>
    <row r="114" spans="9:39" x14ac:dyDescent="0.25">
      <c r="J114" s="45">
        <v>5</v>
      </c>
      <c r="K114" s="45">
        <f t="shared" si="22"/>
        <v>0.92660685011343791</v>
      </c>
      <c r="L114" s="45">
        <f t="shared" si="23"/>
        <v>0.99326205300091452</v>
      </c>
      <c r="M114" s="45">
        <f t="shared" si="24"/>
        <v>0.96952077038380102</v>
      </c>
      <c r="N114" s="45">
        <f t="shared" si="25"/>
        <v>0.89574003306872807</v>
      </c>
      <c r="O114" s="45">
        <f t="shared" si="26"/>
        <v>0.83333333333333337</v>
      </c>
      <c r="P114" s="43"/>
      <c r="Q114" s="43"/>
      <c r="R114" s="43"/>
      <c r="S114" s="43"/>
      <c r="U114" s="45">
        <v>5</v>
      </c>
      <c r="V114" s="45">
        <f t="shared" si="27"/>
        <v>0.84096065205828463</v>
      </c>
      <c r="W114" s="45">
        <f t="shared" si="28"/>
        <v>0.99326205300091452</v>
      </c>
      <c r="X114" s="45">
        <f t="shared" si="29"/>
        <v>0.92478545057468253</v>
      </c>
      <c r="Y114" s="45">
        <f t="shared" si="30"/>
        <v>0.79711790863750054</v>
      </c>
      <c r="Z114" s="45">
        <f t="shared" si="31"/>
        <v>0.72738946540793414</v>
      </c>
      <c r="AA114" s="43"/>
      <c r="AB114" s="43"/>
      <c r="AC114" s="43"/>
      <c r="AE114" s="45">
        <f t="shared" si="32"/>
        <v>2.5</v>
      </c>
      <c r="AF114" s="45">
        <f t="shared" si="18"/>
        <v>0.66599509193803019</v>
      </c>
      <c r="AG114" s="45">
        <f t="shared" si="33"/>
        <v>0.91791500137610116</v>
      </c>
      <c r="AH114" s="45">
        <f t="shared" si="19"/>
        <v>0.75945500675724076</v>
      </c>
      <c r="AI114" s="45">
        <f t="shared" si="20"/>
        <v>0.62709952114676137</v>
      </c>
      <c r="AJ114" s="45">
        <f t="shared" si="21"/>
        <v>0.57157271764539075</v>
      </c>
      <c r="AK114" s="43"/>
      <c r="AL114" s="43"/>
      <c r="AM114" s="43"/>
    </row>
    <row r="115" spans="9:39" x14ac:dyDescent="0.25">
      <c r="J115" s="45">
        <v>5.5</v>
      </c>
      <c r="K115" s="45">
        <f t="shared" si="22"/>
        <v>0.93906313907734973</v>
      </c>
      <c r="L115" s="45">
        <f t="shared" si="23"/>
        <v>0.99591322856153597</v>
      </c>
      <c r="M115" s="45">
        <f t="shared" si="24"/>
        <v>0.97753872233356942</v>
      </c>
      <c r="N115" s="45">
        <f t="shared" si="25"/>
        <v>0.9092627334660065</v>
      </c>
      <c r="O115" s="45">
        <f t="shared" si="26"/>
        <v>0.84615384615384615</v>
      </c>
      <c r="P115" s="43"/>
      <c r="Q115" s="43"/>
      <c r="R115" s="43"/>
      <c r="S115" s="43"/>
      <c r="U115" s="45">
        <v>5.5</v>
      </c>
      <c r="V115" s="45">
        <f t="shared" si="27"/>
        <v>0.84657394927441565</v>
      </c>
      <c r="W115" s="45">
        <f t="shared" si="28"/>
        <v>0.99591322856153597</v>
      </c>
      <c r="X115" s="45">
        <f t="shared" si="29"/>
        <v>0.93112016502141892</v>
      </c>
      <c r="Y115" s="45">
        <f t="shared" si="30"/>
        <v>0.80191618698018308</v>
      </c>
      <c r="Z115" s="45">
        <f t="shared" si="31"/>
        <v>0.73082002029608661</v>
      </c>
      <c r="AA115" s="43"/>
      <c r="AB115" s="43"/>
      <c r="AC115" s="43"/>
      <c r="AE115" s="45">
        <f t="shared" si="32"/>
        <v>2.75</v>
      </c>
      <c r="AF115" s="45">
        <f t="shared" si="18"/>
        <v>0.67353616774852043</v>
      </c>
      <c r="AG115" s="45">
        <f t="shared" si="33"/>
        <v>0.93607213879329243</v>
      </c>
      <c r="AH115" s="45">
        <f t="shared" si="19"/>
        <v>0.770853642380943</v>
      </c>
      <c r="AI115" s="45">
        <f t="shared" si="20"/>
        <v>0.63318979440345935</v>
      </c>
      <c r="AJ115" s="45">
        <f t="shared" si="21"/>
        <v>0.57582064165296887</v>
      </c>
      <c r="AK115" s="43"/>
      <c r="AL115" s="43"/>
      <c r="AM115" s="43"/>
    </row>
    <row r="116" spans="9:39" x14ac:dyDescent="0.25">
      <c r="J116" s="45">
        <v>6</v>
      </c>
      <c r="K116" s="45">
        <f t="shared" si="22"/>
        <v>0.94921331282031973</v>
      </c>
      <c r="L116" s="45">
        <f t="shared" si="23"/>
        <v>0.99752124782333362</v>
      </c>
      <c r="M116" s="45">
        <f t="shared" si="24"/>
        <v>0.98342460594497894</v>
      </c>
      <c r="N116" s="45">
        <f t="shared" si="25"/>
        <v>0.92063860283798893</v>
      </c>
      <c r="O116" s="45">
        <f t="shared" si="26"/>
        <v>0.8571428571428571</v>
      </c>
      <c r="P116" s="43"/>
      <c r="Q116" s="43"/>
      <c r="R116" s="43"/>
      <c r="S116" s="43"/>
      <c r="U116" s="45">
        <v>6</v>
      </c>
      <c r="V116" s="45">
        <f t="shared" si="27"/>
        <v>0.85066634767067684</v>
      </c>
      <c r="W116" s="45">
        <f t="shared" si="28"/>
        <v>0.99752124782333362</v>
      </c>
      <c r="X116" s="45">
        <f t="shared" si="29"/>
        <v>0.93578395279058779</v>
      </c>
      <c r="Y116" s="45">
        <f t="shared" si="30"/>
        <v>0.80536378749836224</v>
      </c>
      <c r="Z116" s="45">
        <f t="shared" si="31"/>
        <v>0.73321181267090607</v>
      </c>
      <c r="AA116" s="43"/>
      <c r="AB116" s="43"/>
      <c r="AC116" s="43"/>
      <c r="AE116" s="45">
        <f t="shared" si="32"/>
        <v>3</v>
      </c>
      <c r="AF116" s="45">
        <f t="shared" si="18"/>
        <v>0.67909493085437256</v>
      </c>
      <c r="AG116" s="45">
        <f t="shared" si="33"/>
        <v>0.95021293163213605</v>
      </c>
      <c r="AH116" s="45">
        <f t="shared" si="19"/>
        <v>0.77952940964753192</v>
      </c>
      <c r="AI116" s="45">
        <f t="shared" si="20"/>
        <v>0.63759715063066547</v>
      </c>
      <c r="AJ116" s="45">
        <f t="shared" si="21"/>
        <v>0.57879590560111638</v>
      </c>
      <c r="AK116" s="43"/>
      <c r="AL116" s="43"/>
      <c r="AM116" s="43"/>
    </row>
    <row r="117" spans="9:39" x14ac:dyDescent="0.25"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AL117" s="43"/>
      <c r="AM117" s="43"/>
    </row>
    <row r="118" spans="9:39" x14ac:dyDescent="0.25">
      <c r="I118" s="25">
        <v>5</v>
      </c>
      <c r="J118" s="52" t="s">
        <v>29</v>
      </c>
      <c r="K118" s="43"/>
      <c r="L118" s="43"/>
      <c r="M118" s="43"/>
      <c r="N118" s="43"/>
      <c r="O118" s="43"/>
      <c r="P118" s="43"/>
      <c r="Q118" s="52" t="s">
        <v>48</v>
      </c>
      <c r="R118" s="43"/>
      <c r="S118" s="43"/>
      <c r="T118" s="25">
        <v>6</v>
      </c>
      <c r="U118" s="52" t="s">
        <v>65</v>
      </c>
      <c r="V118" s="43"/>
      <c r="W118" s="43"/>
      <c r="X118" s="43"/>
      <c r="Y118" s="43"/>
      <c r="Z118" s="43"/>
      <c r="AA118" s="43"/>
      <c r="AB118" s="52" t="s">
        <v>48</v>
      </c>
      <c r="AC118" s="43"/>
      <c r="AD118" s="25">
        <v>7</v>
      </c>
      <c r="AE118" s="52" t="s">
        <v>66</v>
      </c>
      <c r="AF118" s="43"/>
      <c r="AG118" s="43"/>
      <c r="AH118" s="43"/>
      <c r="AI118" s="43"/>
      <c r="AJ118" s="43"/>
      <c r="AK118" s="43"/>
      <c r="AL118" s="43"/>
      <c r="AM118" s="43"/>
    </row>
    <row r="119" spans="9:39" x14ac:dyDescent="0.25">
      <c r="J119" s="43"/>
      <c r="K119" s="43"/>
      <c r="L119" s="43"/>
      <c r="M119" s="43"/>
      <c r="N119" s="43"/>
      <c r="O119" s="43"/>
      <c r="P119" s="43"/>
      <c r="Q119" s="52"/>
      <c r="R119" s="43"/>
      <c r="S119" s="43"/>
      <c r="U119" s="43"/>
      <c r="V119" s="43"/>
      <c r="W119" s="43"/>
      <c r="X119" s="43"/>
      <c r="Y119" s="43"/>
      <c r="Z119" s="43"/>
      <c r="AA119" s="43"/>
      <c r="AB119" s="52"/>
      <c r="AC119" s="43"/>
      <c r="AE119" s="43"/>
      <c r="AF119" s="43"/>
      <c r="AG119" s="43"/>
      <c r="AH119" s="43"/>
      <c r="AI119" s="43"/>
      <c r="AJ119" s="43"/>
      <c r="AK119" s="43"/>
      <c r="AL119" s="43"/>
      <c r="AM119" s="43"/>
    </row>
    <row r="120" spans="9:39" x14ac:dyDescent="0.25">
      <c r="J120" s="45"/>
      <c r="K120" s="45">
        <f>K28</f>
        <v>0.67307692307692302</v>
      </c>
      <c r="L120" s="45">
        <f t="shared" ref="L120:O120" si="34">L28</f>
        <v>0</v>
      </c>
      <c r="M120" s="45">
        <f t="shared" si="34"/>
        <v>0.4</v>
      </c>
      <c r="N120" s="45">
        <f t="shared" si="34"/>
        <v>0.8</v>
      </c>
      <c r="O120" s="45">
        <f t="shared" si="34"/>
        <v>1</v>
      </c>
      <c r="P120" s="43"/>
      <c r="Q120" s="43" t="s">
        <v>44</v>
      </c>
      <c r="R120" s="55">
        <f>M20</f>
        <v>2.3809523632099139</v>
      </c>
      <c r="S120" s="43"/>
      <c r="U120" s="45"/>
      <c r="V120" s="45">
        <f>K28</f>
        <v>0.67307692307692302</v>
      </c>
      <c r="W120" s="45">
        <f t="shared" ref="W120:Z120" si="35">L28</f>
        <v>0</v>
      </c>
      <c r="X120" s="45">
        <f t="shared" si="35"/>
        <v>0.4</v>
      </c>
      <c r="Y120" s="45">
        <f t="shared" si="35"/>
        <v>0.8</v>
      </c>
      <c r="Z120" s="45">
        <f t="shared" si="35"/>
        <v>1</v>
      </c>
      <c r="AA120" s="43"/>
      <c r="AB120" s="43" t="s">
        <v>44</v>
      </c>
      <c r="AC120" s="55">
        <f>M20</f>
        <v>2.3809523632099139</v>
      </c>
      <c r="AE120" s="45"/>
      <c r="AF120" s="45">
        <f>K28</f>
        <v>0.67307692307692302</v>
      </c>
      <c r="AG120" s="45">
        <f t="shared" ref="AG120:AJ120" si="36">L28</f>
        <v>0</v>
      </c>
      <c r="AH120" s="45">
        <f t="shared" si="36"/>
        <v>0.4</v>
      </c>
      <c r="AI120" s="45">
        <f t="shared" si="36"/>
        <v>0.8</v>
      </c>
      <c r="AJ120" s="45">
        <f t="shared" si="36"/>
        <v>1</v>
      </c>
      <c r="AK120" s="43"/>
      <c r="AL120" s="43"/>
      <c r="AM120" s="43"/>
    </row>
    <row r="121" spans="9:39" x14ac:dyDescent="0.25">
      <c r="J121" s="45">
        <v>1E-4</v>
      </c>
      <c r="K121" s="45">
        <f>1-EXP((1/$K$120)*J121^0.22*(EXP(-1*$K$120*J121^0.78)-1))</f>
        <v>9.9969478009942492E-5</v>
      </c>
      <c r="L121" s="45">
        <f>1-EXP(-1*J121)</f>
        <v>9.999500016666385E-5</v>
      </c>
      <c r="M121" s="45">
        <f>1-EXP((1/$M$120)*J121^0.22*(EXP(-1*$M$120*J121^0.78)-1))</f>
        <v>9.9979831666319186E-5</v>
      </c>
      <c r="N121" s="45">
        <f>1-EXP((1/$N$120)*J121^0.22*(EXP(-1*$N$120*J121^0.78)-1))</f>
        <v>9.9964666233853805E-5</v>
      </c>
      <c r="O121" s="45">
        <f>1-EXP((1/$O$120)*J121^0.22*(EXP(-1*$O$120*J121^0.78)-1))</f>
        <v>9.9957084667812168E-5</v>
      </c>
      <c r="P121" s="43"/>
      <c r="Q121" s="43" t="s">
        <v>49</v>
      </c>
      <c r="R121" s="45">
        <f>1-EXP((1/$K$120)*R120^0.22*(EXP(-1*$K$120*R120^0.78)-1))</f>
        <v>0.73280144982607731</v>
      </c>
      <c r="S121" s="43"/>
      <c r="U121" s="45">
        <v>1E-4</v>
      </c>
      <c r="V121" s="45">
        <f>1-EXP((-1/$V$120)*(1-EXP(-1*$V$120*U121)))</f>
        <v>9.9991635194029982E-5</v>
      </c>
      <c r="W121" s="45">
        <f>1-EXP(-1*U121)</f>
        <v>9.999500016666385E-5</v>
      </c>
      <c r="X121" s="45">
        <f>1-EXP((-1/$X$120)*(1-EXP(-1*$X$120*U121)))</f>
        <v>9.9993000393205911E-5</v>
      </c>
      <c r="Y121" s="45">
        <f>1-EXP((-1/$Y$120)*(1-EXP(-1*$Y$120*U121)))</f>
        <v>9.9991000673260721E-5</v>
      </c>
      <c r="Z121" s="45">
        <f>1-EXP((-1/$Z$120)*(1-EXP(-1*$Z$120*U121)))</f>
        <v>9.9990000833272141E-5</v>
      </c>
      <c r="AA121" s="43"/>
      <c r="AB121" s="43" t="s">
        <v>49</v>
      </c>
      <c r="AC121" s="45">
        <f>1-EXP((-1/$V$120)*(1-EXP(-1*$V$120*AC120)))</f>
        <v>0.69471877728078435</v>
      </c>
      <c r="AE121" s="45">
        <v>1E-4</v>
      </c>
      <c r="AF121" s="45">
        <f>(1/$AF$120)*(1-EXP(-1*$AF$120*(1-EXP(-1*AE121))))</f>
        <v>9.9991635194118805E-5</v>
      </c>
      <c r="AG121" s="45">
        <f>1-EXP(-1*AE121)</f>
        <v>9.999500016666385E-5</v>
      </c>
      <c r="AH121" s="45">
        <f>(1/$AH$120)*(1-EXP(-1*$AH$120*(1-EXP(-1*AE121))))</f>
        <v>9.9993000393372444E-5</v>
      </c>
      <c r="AI121" s="45">
        <f>(1/$AI$120)*(1-EXP(-1*$AI$120*(1-EXP(-1*AE121))))</f>
        <v>9.9991000673260721E-5</v>
      </c>
      <c r="AJ121" s="45">
        <f>(1/$AJ$120)*(1-EXP(-1*$AJ$120*(1-EXP(-1*AE121))))</f>
        <v>9.9990000833272141E-5</v>
      </c>
      <c r="AK121" s="43"/>
      <c r="AL121" s="43"/>
      <c r="AM121" s="43"/>
    </row>
    <row r="122" spans="9:39" x14ac:dyDescent="0.25">
      <c r="J122" s="45">
        <v>0.01</v>
      </c>
      <c r="K122" s="45">
        <f t="shared" ref="K122:K146" si="37">1-EXP((1/$K$120)*J122^0.22*(EXP(-1*$K$120*J122^0.78)-1))</f>
        <v>9.8589583952884974E-3</v>
      </c>
      <c r="L122" s="45">
        <f t="shared" ref="L122:L146" si="38">1-EXP(-1*J122)</f>
        <v>9.9501662508318933E-3</v>
      </c>
      <c r="M122" s="45">
        <f t="shared" ref="M122:M146" si="39">1-EXP((1/$M$120)*J122^0.22*(EXP(-1*$M$120*J122^0.78)-1))</f>
        <v>9.8958280105019281E-3</v>
      </c>
      <c r="N122" s="45">
        <f t="shared" ref="N122:N146" si="40">1-EXP((1/$N$120)*J122^0.22*(EXP(-1*$N$120*J122^0.78)-1))</f>
        <v>9.8418840878388147E-3</v>
      </c>
      <c r="O122" s="45">
        <f t="shared" ref="O122:O146" si="41">1-EXP((1/$O$120)*J122^0.22*(EXP(-1*$O$120*J122^0.78)-1))</f>
        <v>9.8150589939471899E-3</v>
      </c>
      <c r="P122" s="43"/>
      <c r="Q122" s="43"/>
      <c r="R122" s="43"/>
      <c r="S122" s="43"/>
      <c r="U122" s="45">
        <v>0.01</v>
      </c>
      <c r="V122" s="45">
        <f t="shared" ref="V122:V146" si="42">1-EXP((-1/$V$120)*(1-EXP(-1*$V$120*U122)))</f>
        <v>9.9169213364022069E-3</v>
      </c>
      <c r="W122" s="45">
        <f t="shared" ref="W122:W146" si="43">1-EXP(-1*U122)</f>
        <v>9.9501662508318933E-3</v>
      </c>
      <c r="X122" s="45">
        <f t="shared" ref="X122:X146" si="44">1-EXP((-1/$X$120)*(1-EXP(-1*$X$120*U122)))</f>
        <v>9.9303914316214437E-3</v>
      </c>
      <c r="Y122" s="45">
        <f t="shared" ref="Y122:Y146" si="45">1-EXP((-1/$Y$120)*(1-EXP(-1*$Y$120*U122)))</f>
        <v>9.9106688640842044E-3</v>
      </c>
      <c r="Z122" s="45">
        <f t="shared" ref="Z122:Z146" si="46">1-EXP((-1/$Z$120)*(1-EXP(-1*$Z$120*U122)))</f>
        <v>9.9008271263864023E-3</v>
      </c>
      <c r="AA122" s="43"/>
      <c r="AB122" s="43"/>
      <c r="AC122" s="43"/>
      <c r="AE122" s="45">
        <v>0.01</v>
      </c>
      <c r="AF122" s="45">
        <f t="shared" ref="AF122:AF146" si="47">(1/$AF$120)*(1-EXP(-1*$AF$120*(1-EXP(-1*AE122))))</f>
        <v>9.9169212462356764E-3</v>
      </c>
      <c r="AG122" s="45">
        <f t="shared" ref="AG122:AG146" si="48">1-EXP(-1*AE122)</f>
        <v>9.9501662508318933E-3</v>
      </c>
      <c r="AH122" s="45">
        <f t="shared" ref="AH122:AH146" si="49">(1/$AH$120)*(1-EXP(-1*$AH$120*(1-EXP(-1*AE122))))</f>
        <v>9.9303913330098248E-3</v>
      </c>
      <c r="AI122" s="45">
        <f t="shared" ref="AI122:AI146" si="50">(1/$AI$120)*(1-EXP(-1*$AI$120*(1-EXP(-1*AE122))))</f>
        <v>9.9106687986044717E-3</v>
      </c>
      <c r="AJ122" s="45">
        <f t="shared" ref="AJ122:AJ146" si="51">(1/$AJ$120)*(1-EXP(-1*$AJ$120*(1-EXP(-1*AE122))))</f>
        <v>9.9008271263864023E-3</v>
      </c>
      <c r="AK122" s="43"/>
      <c r="AL122" s="43"/>
      <c r="AM122" s="43"/>
    </row>
    <row r="123" spans="9:39" x14ac:dyDescent="0.25">
      <c r="J123" s="45">
        <v>0.02</v>
      </c>
      <c r="K123" s="45">
        <f t="shared" si="37"/>
        <v>1.9492542817953651E-2</v>
      </c>
      <c r="L123" s="45">
        <f t="shared" si="38"/>
        <v>1.9801326693244747E-2</v>
      </c>
      <c r="M123" s="45">
        <f t="shared" si="39"/>
        <v>1.9617044213672385E-2</v>
      </c>
      <c r="N123" s="45">
        <f t="shared" si="40"/>
        <v>1.9435033629444876E-2</v>
      </c>
      <c r="O123" s="45">
        <f t="shared" si="41"/>
        <v>1.9344870537910452E-2</v>
      </c>
      <c r="P123" s="43"/>
      <c r="Q123" s="43"/>
      <c r="R123" s="43"/>
      <c r="S123" s="43"/>
      <c r="U123" s="45">
        <v>0.02</v>
      </c>
      <c r="V123" s="45">
        <f t="shared" si="42"/>
        <v>1.9669958164764245E-2</v>
      </c>
      <c r="W123" s="45">
        <f t="shared" si="43"/>
        <v>1.9801326693244747E-2</v>
      </c>
      <c r="X123" s="45">
        <f t="shared" si="44"/>
        <v>1.9723116370834903E-2</v>
      </c>
      <c r="Y123" s="45">
        <f t="shared" si="45"/>
        <v>1.9645315592390467E-2</v>
      </c>
      <c r="Z123" s="45">
        <f t="shared" si="46"/>
        <v>1.9606568035509087E-2</v>
      </c>
      <c r="AA123" s="43"/>
      <c r="AB123" s="43"/>
      <c r="AC123" s="43"/>
      <c r="AE123" s="45">
        <v>0.02</v>
      </c>
      <c r="AF123" s="45">
        <f t="shared" si="47"/>
        <v>1.9669956745909722E-2</v>
      </c>
      <c r="AG123" s="45">
        <f t="shared" si="48"/>
        <v>1.9801326693244747E-2</v>
      </c>
      <c r="AH123" s="45">
        <f t="shared" si="49"/>
        <v>1.9723114814898801E-2</v>
      </c>
      <c r="AI123" s="45">
        <f t="shared" si="50"/>
        <v>1.9645314563298405E-2</v>
      </c>
      <c r="AJ123" s="45">
        <f t="shared" si="51"/>
        <v>1.9606568035509087E-2</v>
      </c>
      <c r="AK123" s="43"/>
      <c r="AL123" s="43"/>
      <c r="AM123" s="43"/>
    </row>
    <row r="124" spans="9:39" x14ac:dyDescent="0.25">
      <c r="J124" s="45">
        <v>0.03</v>
      </c>
      <c r="K124" s="45">
        <f t="shared" si="37"/>
        <v>2.8927675847867929E-2</v>
      </c>
      <c r="L124" s="45">
        <f t="shared" si="38"/>
        <v>2.9554466451491845E-2</v>
      </c>
      <c r="M124" s="45">
        <f t="shared" si="39"/>
        <v>2.9179828636106464E-2</v>
      </c>
      <c r="N124" s="45">
        <f t="shared" si="40"/>
        <v>2.8811462723181913E-2</v>
      </c>
      <c r="O124" s="45">
        <f t="shared" si="41"/>
        <v>2.8629595312865463E-2</v>
      </c>
      <c r="P124" s="43"/>
      <c r="Q124" s="43"/>
      <c r="R124" s="43"/>
      <c r="S124" s="43"/>
      <c r="U124" s="45">
        <v>0.03</v>
      </c>
      <c r="V124" s="45">
        <f t="shared" si="42"/>
        <v>2.9262457953674548E-2</v>
      </c>
      <c r="W124" s="45">
        <f t="shared" si="43"/>
        <v>2.9554466451491845E-2</v>
      </c>
      <c r="X124" s="45">
        <f t="shared" si="44"/>
        <v>2.9380467288089296E-2</v>
      </c>
      <c r="Y124" s="45">
        <f t="shared" si="45"/>
        <v>2.9207822357358304E-2</v>
      </c>
      <c r="Z124" s="45">
        <f t="shared" si="46"/>
        <v>2.9122004078201869E-2</v>
      </c>
      <c r="AA124" s="43"/>
      <c r="AB124" s="43"/>
      <c r="AC124" s="43"/>
      <c r="AE124" s="45">
        <v>0.03</v>
      </c>
      <c r="AF124" s="45">
        <f t="shared" si="47"/>
        <v>2.9262450888866962E-2</v>
      </c>
      <c r="AG124" s="45">
        <f t="shared" si="48"/>
        <v>2.9554466451491845E-2</v>
      </c>
      <c r="AH124" s="45">
        <f t="shared" si="49"/>
        <v>2.9380459519956215E-2</v>
      </c>
      <c r="AI124" s="45">
        <f t="shared" si="50"/>
        <v>2.9207817239635392E-2</v>
      </c>
      <c r="AJ124" s="45">
        <f t="shared" si="51"/>
        <v>2.9122004078201869E-2</v>
      </c>
      <c r="AK124" s="43"/>
      <c r="AM124" s="43"/>
    </row>
    <row r="125" spans="9:39" x14ac:dyDescent="0.25">
      <c r="J125" s="45">
        <v>0.04</v>
      </c>
      <c r="K125" s="45">
        <f t="shared" si="37"/>
        <v>3.8178546044499884E-2</v>
      </c>
      <c r="L125" s="45">
        <f t="shared" si="38"/>
        <v>3.9210560847676823E-2</v>
      </c>
      <c r="M125" s="45">
        <f t="shared" si="39"/>
        <v>3.8592864876814792E-2</v>
      </c>
      <c r="N125" s="45">
        <f t="shared" si="40"/>
        <v>3.7987981901224877E-2</v>
      </c>
      <c r="O125" s="45">
        <f t="shared" si="41"/>
        <v>3.7690253550044739E-2</v>
      </c>
      <c r="P125" s="43"/>
      <c r="Q125" s="43"/>
      <c r="R125" s="43"/>
      <c r="S125" s="43"/>
      <c r="U125" s="45">
        <v>0.04</v>
      </c>
      <c r="V125" s="45">
        <f t="shared" si="42"/>
        <v>3.8697687635492639E-2</v>
      </c>
      <c r="W125" s="45">
        <f t="shared" si="43"/>
        <v>3.9210560847676823E-2</v>
      </c>
      <c r="X125" s="45">
        <f t="shared" si="44"/>
        <v>3.8904692760056259E-2</v>
      </c>
      <c r="Y125" s="45">
        <f t="shared" si="45"/>
        <v>3.8601969789989532E-2</v>
      </c>
      <c r="Z125" s="45">
        <f t="shared" si="46"/>
        <v>3.8451776579673802E-2</v>
      </c>
      <c r="AA125" s="43"/>
      <c r="AB125" s="43"/>
      <c r="AC125" s="43"/>
      <c r="AE125" s="45">
        <v>0.04</v>
      </c>
      <c r="AF125" s="45">
        <f t="shared" si="47"/>
        <v>3.8697665673195776E-2</v>
      </c>
      <c r="AG125" s="45">
        <f t="shared" si="48"/>
        <v>3.9210560847676823E-2</v>
      </c>
      <c r="AH125" s="45">
        <f t="shared" si="49"/>
        <v>3.8904668547133092E-2</v>
      </c>
      <c r="AI125" s="45">
        <f t="shared" si="50"/>
        <v>3.8601953900180563E-2</v>
      </c>
      <c r="AJ125" s="45">
        <f t="shared" si="51"/>
        <v>3.8451776579673802E-2</v>
      </c>
      <c r="AK125" s="43"/>
      <c r="AL125" s="52" t="s">
        <v>48</v>
      </c>
      <c r="AM125" s="43"/>
    </row>
    <row r="126" spans="9:39" x14ac:dyDescent="0.25">
      <c r="J126" s="45">
        <v>0.05</v>
      </c>
      <c r="K126" s="45">
        <f t="shared" si="37"/>
        <v>4.7255389690596394E-2</v>
      </c>
      <c r="L126" s="45">
        <f t="shared" si="38"/>
        <v>4.8770575499285984E-2</v>
      </c>
      <c r="M126" s="45">
        <f t="shared" si="39"/>
        <v>4.7862523861873063E-2</v>
      </c>
      <c r="N126" s="45">
        <f t="shared" si="40"/>
        <v>4.6976668776094077E-2</v>
      </c>
      <c r="O126" s="45">
        <f t="shared" si="41"/>
        <v>4.6541878597091246E-2</v>
      </c>
      <c r="P126" s="43"/>
      <c r="Q126" s="43"/>
      <c r="R126" s="43"/>
      <c r="S126" s="43"/>
      <c r="U126" s="45">
        <v>0.05</v>
      </c>
      <c r="V126" s="45">
        <f t="shared" si="42"/>
        <v>4.7978835811941511E-2</v>
      </c>
      <c r="W126" s="45">
        <f t="shared" si="43"/>
        <v>4.8770575499285984E-2</v>
      </c>
      <c r="X126" s="45">
        <f t="shared" si="44"/>
        <v>4.8297998410313792E-2</v>
      </c>
      <c r="Y126" s="45">
        <f t="shared" si="45"/>
        <v>4.7831440018367588E-2</v>
      </c>
      <c r="Z126" s="45">
        <f t="shared" si="46"/>
        <v>4.7600391559994959E-2</v>
      </c>
      <c r="AA126" s="43"/>
      <c r="AB126" s="43"/>
      <c r="AC126" s="43"/>
      <c r="AE126" s="45">
        <v>0.05</v>
      </c>
      <c r="AF126" s="45">
        <f t="shared" si="47"/>
        <v>4.7978783068900556E-2</v>
      </c>
      <c r="AG126" s="45">
        <f t="shared" si="48"/>
        <v>4.8770575499285984E-2</v>
      </c>
      <c r="AH126" s="45">
        <f t="shared" si="49"/>
        <v>4.8297940108962267E-2</v>
      </c>
      <c r="AI126" s="45">
        <f t="shared" si="50"/>
        <v>4.7831401905208543E-2</v>
      </c>
      <c r="AJ126" s="45">
        <f t="shared" si="51"/>
        <v>4.7600391559994959E-2</v>
      </c>
      <c r="AK126" s="43"/>
      <c r="AL126" s="52"/>
      <c r="AM126" s="43"/>
    </row>
    <row r="127" spans="9:39" x14ac:dyDescent="0.25">
      <c r="J127" s="45">
        <v>0.06</v>
      </c>
      <c r="K127" s="45">
        <f t="shared" si="37"/>
        <v>5.6166401474706973E-2</v>
      </c>
      <c r="L127" s="45">
        <f t="shared" si="38"/>
        <v>5.823546641575128E-2</v>
      </c>
      <c r="M127" s="45">
        <f t="shared" si="39"/>
        <v>5.6993986318204182E-2</v>
      </c>
      <c r="N127" s="45">
        <f t="shared" si="40"/>
        <v>5.5787151272414071E-2</v>
      </c>
      <c r="O127" s="45">
        <f t="shared" si="41"/>
        <v>5.519639529605247E-2</v>
      </c>
      <c r="P127" s="43"/>
      <c r="Q127" s="43"/>
      <c r="R127" s="43"/>
      <c r="S127" s="43"/>
      <c r="U127" s="45">
        <v>0.06</v>
      </c>
      <c r="V127" s="45">
        <f t="shared" si="42"/>
        <v>5.710901489245257E-2</v>
      </c>
      <c r="W127" s="45">
        <f t="shared" si="43"/>
        <v>5.823546641575128E-2</v>
      </c>
      <c r="X127" s="45">
        <f t="shared" si="44"/>
        <v>5.7562547827857524E-2</v>
      </c>
      <c r="Y127" s="45">
        <f t="shared" si="45"/>
        <v>5.689981960458923E-2</v>
      </c>
      <c r="Z127" s="45">
        <f t="shared" si="46"/>
        <v>5.6572224276033367E-2</v>
      </c>
      <c r="AA127" s="43"/>
      <c r="AB127" s="43"/>
      <c r="AC127" s="43"/>
      <c r="AE127" s="45">
        <v>0.06</v>
      </c>
      <c r="AF127" s="45">
        <f t="shared" si="47"/>
        <v>5.7108907304859451E-2</v>
      </c>
      <c r="AG127" s="45">
        <f t="shared" si="48"/>
        <v>5.823546641575128E-2</v>
      </c>
      <c r="AH127" s="45">
        <f t="shared" si="49"/>
        <v>5.7562428590987036E-2</v>
      </c>
      <c r="AI127" s="45">
        <f t="shared" si="50"/>
        <v>5.6899741953928412E-2</v>
      </c>
      <c r="AJ127" s="45">
        <f t="shared" si="51"/>
        <v>5.6572224276033367E-2</v>
      </c>
      <c r="AK127" s="43"/>
      <c r="AL127" s="43" t="s">
        <v>44</v>
      </c>
      <c r="AM127" s="43"/>
    </row>
    <row r="128" spans="9:39" x14ac:dyDescent="0.25">
      <c r="J128" s="45">
        <v>7.0000000000000007E-2</v>
      </c>
      <c r="K128" s="45">
        <f t="shared" si="37"/>
        <v>6.4918507933282799E-2</v>
      </c>
      <c r="L128" s="45">
        <f t="shared" si="38"/>
        <v>6.7606180094051727E-2</v>
      </c>
      <c r="M128" s="45">
        <f t="shared" si="39"/>
        <v>6.5991695459430399E-2</v>
      </c>
      <c r="N128" s="45">
        <f t="shared" si="40"/>
        <v>6.4427533481660859E-2</v>
      </c>
      <c r="O128" s="45">
        <f t="shared" si="41"/>
        <v>6.366379035476144E-2</v>
      </c>
      <c r="P128" s="43"/>
      <c r="Q128" s="43"/>
      <c r="R128" s="43"/>
      <c r="S128" s="43"/>
      <c r="U128" s="45">
        <v>7.0000000000000007E-2</v>
      </c>
      <c r="V128" s="45">
        <f t="shared" si="42"/>
        <v>6.6091263167514902E-2</v>
      </c>
      <c r="W128" s="45">
        <f t="shared" si="43"/>
        <v>6.7606180094051727E-2</v>
      </c>
      <c r="X128" s="45">
        <f t="shared" si="44"/>
        <v>6.6700463464015813E-2</v>
      </c>
      <c r="Y128" s="45">
        <f t="shared" si="45"/>
        <v>6.5810602383845507E-2</v>
      </c>
      <c r="Z128" s="45">
        <f t="shared" si="46"/>
        <v>6.5371523592287262E-2</v>
      </c>
      <c r="AA128" s="43"/>
      <c r="AB128" s="43"/>
      <c r="AC128" s="43"/>
      <c r="AE128" s="45">
        <v>7.0000000000000007E-2</v>
      </c>
      <c r="AF128" s="45">
        <f t="shared" si="47"/>
        <v>6.6091067081826549E-2</v>
      </c>
      <c r="AG128" s="45">
        <f t="shared" si="48"/>
        <v>6.7606180094051727E-2</v>
      </c>
      <c r="AH128" s="45">
        <f t="shared" si="49"/>
        <v>6.6700245582584083E-2</v>
      </c>
      <c r="AI128" s="45">
        <f t="shared" si="50"/>
        <v>6.581046103042873E-2</v>
      </c>
      <c r="AJ128" s="45">
        <f t="shared" si="51"/>
        <v>6.5371523592287262E-2</v>
      </c>
      <c r="AK128" s="43"/>
      <c r="AL128" s="43" t="s">
        <v>49</v>
      </c>
      <c r="AM128" s="43"/>
    </row>
    <row r="129" spans="10:39" x14ac:dyDescent="0.25">
      <c r="J129" s="45">
        <v>0.08</v>
      </c>
      <c r="K129" s="45">
        <f t="shared" si="37"/>
        <v>7.3517760883273553E-2</v>
      </c>
      <c r="L129" s="45">
        <f t="shared" si="38"/>
        <v>7.6883653613364245E-2</v>
      </c>
      <c r="M129" s="45">
        <f t="shared" si="39"/>
        <v>7.4859586448232096E-2</v>
      </c>
      <c r="N129" s="45">
        <f t="shared" si="40"/>
        <v>7.2904867392010964E-2</v>
      </c>
      <c r="O129" s="45">
        <f t="shared" si="41"/>
        <v>7.195271017700966E-2</v>
      </c>
      <c r="P129" s="43"/>
      <c r="Q129" s="43"/>
      <c r="R129" s="43"/>
      <c r="S129" s="43"/>
      <c r="U129" s="45">
        <v>0.08</v>
      </c>
      <c r="V129" s="45">
        <f t="shared" si="42"/>
        <v>7.4928546819190256E-2</v>
      </c>
      <c r="W129" s="45">
        <f t="shared" si="43"/>
        <v>7.6883653613364245E-2</v>
      </c>
      <c r="X129" s="45">
        <f t="shared" si="44"/>
        <v>7.5713827508311793E-2</v>
      </c>
      <c r="Y129" s="45">
        <f t="shared" si="45"/>
        <v>7.4567192209233801E-2</v>
      </c>
      <c r="Z129" s="45">
        <f t="shared" si="46"/>
        <v>7.4002416187726183E-2</v>
      </c>
      <c r="AA129" s="43"/>
      <c r="AB129" s="43"/>
      <c r="AC129" s="43"/>
      <c r="AE129" s="45">
        <v>0.08</v>
      </c>
      <c r="AF129" s="45">
        <f t="shared" si="47"/>
        <v>7.4928217714136963E-2</v>
      </c>
      <c r="AG129" s="45">
        <f t="shared" si="48"/>
        <v>7.6883653613364245E-2</v>
      </c>
      <c r="AH129" s="45">
        <f t="shared" si="49"/>
        <v>7.5713460880052208E-2</v>
      </c>
      <c r="AI129" s="45">
        <f t="shared" si="50"/>
        <v>7.4566955248365208E-2</v>
      </c>
      <c r="AJ129" s="45">
        <f t="shared" si="51"/>
        <v>7.4002416187726183E-2</v>
      </c>
      <c r="AK129" s="43"/>
      <c r="AL129" s="43"/>
      <c r="AM129" s="43"/>
    </row>
    <row r="130" spans="10:39" x14ac:dyDescent="0.25">
      <c r="J130" s="45">
        <v>0.09</v>
      </c>
      <c r="K130" s="45">
        <f t="shared" si="37"/>
        <v>8.1969566016328876E-2</v>
      </c>
      <c r="L130" s="45">
        <f t="shared" si="38"/>
        <v>8.6068814728771814E-2</v>
      </c>
      <c r="M130" s="45">
        <f t="shared" si="39"/>
        <v>8.3601219267923854E-2</v>
      </c>
      <c r="N130" s="45">
        <f t="shared" si="40"/>
        <v>8.1225427403876393E-2</v>
      </c>
      <c r="O130" s="45">
        <f t="shared" si="41"/>
        <v>8.0070809601377579E-2</v>
      </c>
      <c r="P130" s="43"/>
      <c r="Q130" s="43"/>
      <c r="R130" s="43"/>
      <c r="S130" s="43"/>
      <c r="U130" s="45">
        <v>0.09</v>
      </c>
      <c r="V130" s="45">
        <f t="shared" si="42"/>
        <v>8.3623761870886826E-2</v>
      </c>
      <c r="W130" s="45">
        <f t="shared" si="43"/>
        <v>8.6068814728771814E-2</v>
      </c>
      <c r="X130" s="45">
        <f t="shared" si="44"/>
        <v>8.4604682743815718E-2</v>
      </c>
      <c r="Y130" s="45">
        <f t="shared" si="45"/>
        <v>8.3172905605743086E-2</v>
      </c>
      <c r="Z130" s="45">
        <f t="shared" si="46"/>
        <v>8.2468910605424273E-2</v>
      </c>
      <c r="AA130" s="43"/>
      <c r="AB130" s="43"/>
      <c r="AC130" s="43"/>
      <c r="AE130" s="45">
        <v>0.09</v>
      </c>
      <c r="AF130" s="45">
        <f t="shared" si="47"/>
        <v>8.3623243202660388E-2</v>
      </c>
      <c r="AG130" s="45">
        <f t="shared" si="48"/>
        <v>8.6068814728771814E-2</v>
      </c>
      <c r="AH130" s="45">
        <f t="shared" si="49"/>
        <v>8.4604103462792013E-2</v>
      </c>
      <c r="AI130" s="45">
        <f t="shared" si="50"/>
        <v>8.3172532598243393E-2</v>
      </c>
      <c r="AJ130" s="45">
        <f t="shared" si="51"/>
        <v>8.2468910605424273E-2</v>
      </c>
      <c r="AK130" s="43"/>
      <c r="AL130" s="43"/>
      <c r="AM130" s="43"/>
    </row>
    <row r="131" spans="10:39" x14ac:dyDescent="0.25">
      <c r="J131" s="45">
        <v>0.1</v>
      </c>
      <c r="K131" s="45">
        <f t="shared" si="37"/>
        <v>9.0278828082312912E-2</v>
      </c>
      <c r="L131" s="45">
        <f t="shared" si="38"/>
        <v>9.5162581964040482E-2</v>
      </c>
      <c r="M131" s="45">
        <f t="shared" si="39"/>
        <v>9.22198628351385E-2</v>
      </c>
      <c r="N131" s="45">
        <f t="shared" si="40"/>
        <v>8.9394884939912211E-2</v>
      </c>
      <c r="O131" s="45">
        <f t="shared" si="41"/>
        <v>8.802497423084521E-2</v>
      </c>
      <c r="P131" s="43"/>
      <c r="Q131" s="43"/>
      <c r="R131" s="43"/>
      <c r="S131" s="43"/>
      <c r="U131" s="45">
        <v>0.1</v>
      </c>
      <c r="V131" s="45">
        <f t="shared" si="42"/>
        <v>9.2179736078400909E-2</v>
      </c>
      <c r="W131" s="45">
        <f t="shared" si="43"/>
        <v>9.5162581964040482E-2</v>
      </c>
      <c r="X131" s="45">
        <f t="shared" si="44"/>
        <v>9.3375033382504413E-2</v>
      </c>
      <c r="Y131" s="45">
        <f t="shared" si="45"/>
        <v>9.1630974336720072E-2</v>
      </c>
      <c r="Z131" s="45">
        <f t="shared" si="46"/>
        <v>9.0774901151471354E-2</v>
      </c>
      <c r="AA131" s="43"/>
      <c r="AB131" s="43"/>
      <c r="AC131" s="43"/>
      <c r="AE131" s="45">
        <v>0.1</v>
      </c>
      <c r="AF131" s="45">
        <f t="shared" si="47"/>
        <v>9.2178958241454945E-2</v>
      </c>
      <c r="AG131" s="45">
        <f t="shared" si="48"/>
        <v>9.5162581964040482E-2</v>
      </c>
      <c r="AH131" s="45">
        <f t="shared" si="49"/>
        <v>9.337416244339064E-2</v>
      </c>
      <c r="AI131" s="45">
        <f t="shared" si="50"/>
        <v>9.1630415600989779E-2</v>
      </c>
      <c r="AJ131" s="45">
        <f t="shared" si="51"/>
        <v>9.0774901151471354E-2</v>
      </c>
      <c r="AK131" s="43"/>
      <c r="AL131" s="43"/>
      <c r="AM131" s="43"/>
    </row>
    <row r="132" spans="10:39" x14ac:dyDescent="0.25">
      <c r="J132" s="45">
        <v>0.2</v>
      </c>
      <c r="K132" s="45">
        <f t="shared" si="37"/>
        <v>0.16638938153922045</v>
      </c>
      <c r="L132" s="45">
        <f t="shared" si="38"/>
        <v>0.18126924692201818</v>
      </c>
      <c r="M132" s="45">
        <f t="shared" si="39"/>
        <v>0.17223181954381894</v>
      </c>
      <c r="N132" s="45">
        <f t="shared" si="40"/>
        <v>0.16376051453214369</v>
      </c>
      <c r="O132" s="45">
        <f t="shared" si="41"/>
        <v>0.15972607564860353</v>
      </c>
      <c r="P132" s="43"/>
      <c r="Q132" s="43"/>
      <c r="R132" s="43"/>
      <c r="S132" s="43"/>
      <c r="U132" s="45">
        <v>0.2</v>
      </c>
      <c r="V132" s="45">
        <f t="shared" si="42"/>
        <v>0.17065803990643158</v>
      </c>
      <c r="W132" s="45">
        <f t="shared" si="43"/>
        <v>0.18126924692201818</v>
      </c>
      <c r="X132" s="45">
        <f t="shared" si="44"/>
        <v>0.17486571321554345</v>
      </c>
      <c r="Y132" s="45">
        <f t="shared" si="45"/>
        <v>0.16874632319037852</v>
      </c>
      <c r="Z132" s="45">
        <f t="shared" si="46"/>
        <v>0.16578928021313799</v>
      </c>
      <c r="AA132" s="43"/>
      <c r="AB132" s="43"/>
      <c r="AC132" s="43"/>
      <c r="AE132" s="45">
        <v>0.2</v>
      </c>
      <c r="AF132" s="45">
        <f t="shared" si="47"/>
        <v>0.17064742350287371</v>
      </c>
      <c r="AG132" s="45">
        <f t="shared" si="48"/>
        <v>0.18126924692201818</v>
      </c>
      <c r="AH132" s="45">
        <f t="shared" si="49"/>
        <v>0.17485353418329436</v>
      </c>
      <c r="AI132" s="45">
        <f t="shared" si="50"/>
        <v>0.16873878250001667</v>
      </c>
      <c r="AJ132" s="45">
        <f t="shared" si="51"/>
        <v>0.16578928021313799</v>
      </c>
      <c r="AK132" s="43"/>
      <c r="AL132" s="43"/>
      <c r="AM132" s="43"/>
    </row>
    <row r="133" spans="10:39" x14ac:dyDescent="0.25">
      <c r="J133" s="45">
        <v>0.4</v>
      </c>
      <c r="K133" s="45">
        <f t="shared" si="37"/>
        <v>0.28879992278447275</v>
      </c>
      <c r="L133" s="45">
        <f t="shared" si="38"/>
        <v>0.32967995396436067</v>
      </c>
      <c r="M133" s="45">
        <f t="shared" si="39"/>
        <v>0.30461319525187924</v>
      </c>
      <c r="N133" s="45">
        <f t="shared" si="40"/>
        <v>0.2817922446675819</v>
      </c>
      <c r="O133" s="45">
        <f t="shared" si="41"/>
        <v>0.27117372394732764</v>
      </c>
      <c r="P133" s="43"/>
      <c r="Q133" s="43"/>
      <c r="R133" s="43"/>
      <c r="S133" s="43"/>
      <c r="U133" s="45">
        <v>0.4</v>
      </c>
      <c r="V133" s="45">
        <f t="shared" si="42"/>
        <v>0.29578931294463406</v>
      </c>
      <c r="W133" s="45">
        <f t="shared" si="43"/>
        <v>0.32967995396436067</v>
      </c>
      <c r="X133" s="45">
        <f t="shared" si="44"/>
        <v>0.30901732479048538</v>
      </c>
      <c r="Y133" s="45">
        <f t="shared" si="45"/>
        <v>0.28987459917198966</v>
      </c>
      <c r="Z133" s="45">
        <f t="shared" si="46"/>
        <v>0.28084614105384698</v>
      </c>
      <c r="AA133" s="43"/>
      <c r="AB133" s="43"/>
      <c r="AC133" s="43"/>
      <c r="AE133" s="45">
        <v>0.4</v>
      </c>
      <c r="AF133" s="45">
        <f t="shared" si="47"/>
        <v>0.29566385131018258</v>
      </c>
      <c r="AG133" s="45">
        <f t="shared" si="48"/>
        <v>0.32967995396436067</v>
      </c>
      <c r="AH133" s="45">
        <f t="shared" si="49"/>
        <v>0.30886702488682943</v>
      </c>
      <c r="AI133" s="45">
        <f t="shared" si="50"/>
        <v>0.28978725707434122</v>
      </c>
      <c r="AJ133" s="45">
        <f t="shared" si="51"/>
        <v>0.28084614105384698</v>
      </c>
      <c r="AK133" s="43"/>
      <c r="AL133" s="43"/>
      <c r="AM133" s="43"/>
    </row>
    <row r="134" spans="10:39" x14ac:dyDescent="0.25">
      <c r="J134" s="45">
        <v>0.6</v>
      </c>
      <c r="K134" s="45">
        <f t="shared" si="37"/>
        <v>0.38291135632203732</v>
      </c>
      <c r="L134" s="45">
        <f t="shared" si="38"/>
        <v>0.45118836390597361</v>
      </c>
      <c r="M134" s="45">
        <f t="shared" si="39"/>
        <v>0.40914741337421623</v>
      </c>
      <c r="N134" s="45">
        <f t="shared" si="40"/>
        <v>0.37137948990004765</v>
      </c>
      <c r="O134" s="45">
        <f t="shared" si="41"/>
        <v>0.3540355897066052</v>
      </c>
      <c r="P134" s="43"/>
      <c r="Q134" s="43"/>
      <c r="R134" s="43"/>
      <c r="S134" s="43"/>
      <c r="U134" s="45">
        <v>0.6</v>
      </c>
      <c r="V134" s="45">
        <f t="shared" si="42"/>
        <v>0.38959539869590454</v>
      </c>
      <c r="W134" s="45">
        <f t="shared" si="43"/>
        <v>0.45118836390597361</v>
      </c>
      <c r="X134" s="45">
        <f t="shared" si="44"/>
        <v>0.4134106906258892</v>
      </c>
      <c r="Y134" s="45">
        <f t="shared" si="45"/>
        <v>0.37905996284811772</v>
      </c>
      <c r="Z134" s="45">
        <f t="shared" si="46"/>
        <v>0.36312913260530544</v>
      </c>
      <c r="AA134" s="43"/>
      <c r="AB134" s="43"/>
      <c r="AC134" s="43"/>
      <c r="AE134" s="45">
        <v>0.6</v>
      </c>
      <c r="AF134" s="45">
        <f t="shared" si="47"/>
        <v>0.38911790734137469</v>
      </c>
      <c r="AG134" s="45">
        <f t="shared" si="48"/>
        <v>0.45118836390597361</v>
      </c>
      <c r="AH134" s="45">
        <f t="shared" si="49"/>
        <v>0.41281684056498791</v>
      </c>
      <c r="AI134" s="45">
        <f t="shared" si="50"/>
        <v>0.37873329179417614</v>
      </c>
      <c r="AJ134" s="45">
        <f t="shared" si="51"/>
        <v>0.36312913260530544</v>
      </c>
      <c r="AK134" s="43"/>
      <c r="AL134" s="43"/>
    </row>
    <row r="135" spans="10:39" x14ac:dyDescent="0.25">
      <c r="J135" s="45">
        <v>0.8</v>
      </c>
      <c r="K135" s="45">
        <f t="shared" si="37"/>
        <v>0.45720185633817723</v>
      </c>
      <c r="L135" s="45">
        <f t="shared" si="38"/>
        <v>0.55067103588277844</v>
      </c>
      <c r="M135" s="45">
        <f t="shared" si="39"/>
        <v>0.49309735119976983</v>
      </c>
      <c r="N135" s="45">
        <f t="shared" si="40"/>
        <v>0.44147952867224127</v>
      </c>
      <c r="O135" s="45">
        <f t="shared" si="41"/>
        <v>0.41793260162683865</v>
      </c>
      <c r="P135" s="43"/>
      <c r="Q135" s="43"/>
      <c r="R135" s="43"/>
      <c r="S135" s="43"/>
      <c r="U135" s="45">
        <v>0.8</v>
      </c>
      <c r="V135" s="45">
        <f t="shared" si="42"/>
        <v>0.46129321866606421</v>
      </c>
      <c r="W135" s="45">
        <f t="shared" si="43"/>
        <v>0.55067103588277844</v>
      </c>
      <c r="X135" s="45">
        <f t="shared" si="44"/>
        <v>0.49572191509885766</v>
      </c>
      <c r="Y135" s="45">
        <f t="shared" si="45"/>
        <v>0.4461627843315652</v>
      </c>
      <c r="Z135" s="45">
        <f t="shared" si="46"/>
        <v>0.42343721377676957</v>
      </c>
      <c r="AA135" s="43"/>
      <c r="AB135" s="43"/>
      <c r="AC135" s="43"/>
      <c r="AE135" s="45">
        <v>0.8</v>
      </c>
      <c r="AF135" s="45">
        <f t="shared" si="47"/>
        <v>0.46014107050006481</v>
      </c>
      <c r="AG135" s="45">
        <f t="shared" si="48"/>
        <v>0.55067103588277844</v>
      </c>
      <c r="AH135" s="45">
        <f t="shared" si="49"/>
        <v>0.4942414517372043</v>
      </c>
      <c r="AI135" s="45">
        <f t="shared" si="50"/>
        <v>0.44538652921414457</v>
      </c>
      <c r="AJ135" s="45">
        <f t="shared" si="51"/>
        <v>0.42343721377676957</v>
      </c>
      <c r="AK135" s="43"/>
      <c r="AL135" s="43"/>
      <c r="AM135" s="43"/>
    </row>
    <row r="136" spans="10:39" x14ac:dyDescent="0.25">
      <c r="J136" s="45">
        <v>1</v>
      </c>
      <c r="K136" s="45">
        <f t="shared" si="37"/>
        <v>0.51702828380454557</v>
      </c>
      <c r="L136" s="45">
        <f t="shared" si="38"/>
        <v>0.63212055882855767</v>
      </c>
      <c r="M136" s="45">
        <f t="shared" si="39"/>
        <v>0.56141422879203962</v>
      </c>
      <c r="N136" s="45">
        <f t="shared" si="40"/>
        <v>0.49759001772795486</v>
      </c>
      <c r="O136" s="45">
        <f t="shared" si="41"/>
        <v>0.46853639461338437</v>
      </c>
      <c r="P136" s="43"/>
      <c r="Q136" s="43"/>
      <c r="R136" s="43"/>
      <c r="S136" s="43"/>
      <c r="U136" s="45">
        <v>1</v>
      </c>
      <c r="V136" s="45">
        <f t="shared" si="42"/>
        <v>0.51702828380454557</v>
      </c>
      <c r="W136" s="45">
        <f t="shared" si="43"/>
        <v>0.63212055882855767</v>
      </c>
      <c r="X136" s="45">
        <f t="shared" si="44"/>
        <v>0.56141422879203962</v>
      </c>
      <c r="Y136" s="45">
        <f t="shared" si="45"/>
        <v>0.49759001772795486</v>
      </c>
      <c r="Z136" s="45">
        <f t="shared" si="46"/>
        <v>0.46853639461338437</v>
      </c>
      <c r="AA136" s="43"/>
      <c r="AB136" s="43"/>
      <c r="AC136" s="43"/>
      <c r="AE136" s="45">
        <v>1</v>
      </c>
      <c r="AF136" s="45">
        <f t="shared" si="47"/>
        <v>0.51485147149348165</v>
      </c>
      <c r="AG136" s="45">
        <f t="shared" si="48"/>
        <v>0.63212055882855767</v>
      </c>
      <c r="AH136" s="45">
        <f t="shared" si="49"/>
        <v>0.55853564919837151</v>
      </c>
      <c r="AI136" s="45">
        <f t="shared" si="50"/>
        <v>0.49614323491328216</v>
      </c>
      <c r="AJ136" s="45">
        <f t="shared" si="51"/>
        <v>0.46853639461338437</v>
      </c>
      <c r="AK136" s="43"/>
      <c r="AL136" s="43"/>
      <c r="AM136" s="43"/>
    </row>
    <row r="137" spans="10:39" x14ac:dyDescent="0.25">
      <c r="J137" s="45">
        <v>1.5</v>
      </c>
      <c r="K137" s="45">
        <f t="shared" si="37"/>
        <v>0.62440315223570875</v>
      </c>
      <c r="L137" s="45">
        <f t="shared" si="38"/>
        <v>0.77686983985157021</v>
      </c>
      <c r="M137" s="45">
        <f t="shared" si="39"/>
        <v>0.68475480634807118</v>
      </c>
      <c r="N137" s="45">
        <f t="shared" si="40"/>
        <v>0.597725308922749</v>
      </c>
      <c r="O137" s="45">
        <f t="shared" si="41"/>
        <v>0.55782022105998519</v>
      </c>
      <c r="P137" s="43"/>
      <c r="Q137" s="43"/>
      <c r="R137" s="43"/>
      <c r="S137" s="43"/>
      <c r="U137" s="45">
        <v>1.5</v>
      </c>
      <c r="V137" s="45">
        <f t="shared" si="42"/>
        <v>0.61107967619889303</v>
      </c>
      <c r="W137" s="45">
        <f t="shared" si="43"/>
        <v>0.77686983985157021</v>
      </c>
      <c r="X137" s="45">
        <f t="shared" si="44"/>
        <v>0.67631061450410923</v>
      </c>
      <c r="Y137" s="45">
        <f t="shared" si="45"/>
        <v>0.58251523864662214</v>
      </c>
      <c r="Z137" s="45">
        <f t="shared" si="46"/>
        <v>0.54015685641269617</v>
      </c>
      <c r="AA137" s="43"/>
      <c r="AB137" s="43"/>
      <c r="AC137" s="43"/>
      <c r="AE137" s="45">
        <v>1.5</v>
      </c>
      <c r="AF137" s="45">
        <f t="shared" si="47"/>
        <v>0.60497841510835149</v>
      </c>
      <c r="AG137" s="45">
        <f t="shared" si="48"/>
        <v>0.77686983985157021</v>
      </c>
      <c r="AH137" s="45">
        <f t="shared" si="49"/>
        <v>0.66775352504460317</v>
      </c>
      <c r="AI137" s="45">
        <f t="shared" si="50"/>
        <v>0.57857457100270449</v>
      </c>
      <c r="AJ137" s="45">
        <f t="shared" si="51"/>
        <v>0.54015685641269617</v>
      </c>
      <c r="AK137" s="43"/>
      <c r="AL137" s="43"/>
      <c r="AM137" s="55">
        <f>M20</f>
        <v>2.3809523632099139</v>
      </c>
    </row>
    <row r="138" spans="10:39" x14ac:dyDescent="0.25">
      <c r="J138" s="45">
        <v>2</v>
      </c>
      <c r="K138" s="45">
        <f t="shared" si="37"/>
        <v>0.69446204516492893</v>
      </c>
      <c r="L138" s="45">
        <f t="shared" si="38"/>
        <v>0.8646647167633873</v>
      </c>
      <c r="M138" s="45">
        <f t="shared" si="39"/>
        <v>0.76465984074045112</v>
      </c>
      <c r="N138" s="45">
        <f t="shared" si="40"/>
        <v>0.66288339332947177</v>
      </c>
      <c r="O138" s="45">
        <f t="shared" si="41"/>
        <v>0.61540712543933651</v>
      </c>
      <c r="P138" s="43"/>
      <c r="Q138" s="43"/>
      <c r="R138" s="43"/>
      <c r="S138" s="43"/>
      <c r="U138" s="45">
        <v>2</v>
      </c>
      <c r="V138" s="45">
        <f t="shared" si="42"/>
        <v>0.66682023561547021</v>
      </c>
      <c r="W138" s="45">
        <f t="shared" si="43"/>
        <v>0.8646647167633873</v>
      </c>
      <c r="X138" s="45">
        <f t="shared" si="44"/>
        <v>0.74758420971340322</v>
      </c>
      <c r="Y138" s="45">
        <f t="shared" si="45"/>
        <v>0.6312474118005158</v>
      </c>
      <c r="Z138" s="45">
        <f t="shared" si="46"/>
        <v>0.57880725217646467</v>
      </c>
      <c r="AA138" s="43"/>
      <c r="AB138" s="43"/>
      <c r="AC138" s="43"/>
      <c r="AE138" s="45">
        <v>2</v>
      </c>
      <c r="AF138" s="45">
        <f t="shared" si="47"/>
        <v>0.65551558630215245</v>
      </c>
      <c r="AG138" s="45">
        <f t="shared" si="48"/>
        <v>0.8646647167633873</v>
      </c>
      <c r="AH138" s="45">
        <f t="shared" si="49"/>
        <v>0.73098154924943182</v>
      </c>
      <c r="AI138" s="45">
        <f t="shared" si="50"/>
        <v>0.62411474418081203</v>
      </c>
      <c r="AJ138" s="45">
        <f t="shared" si="51"/>
        <v>0.57880725217646467</v>
      </c>
      <c r="AK138" s="43"/>
      <c r="AL138" s="43"/>
      <c r="AM138" s="45">
        <f>(1/$AF$120)*(1-EXP(-1*$AF$120*(1-EXP(-1*AM137))))</f>
        <v>0.67913002188262517</v>
      </c>
    </row>
    <row r="139" spans="10:39" x14ac:dyDescent="0.25">
      <c r="J139" s="45">
        <v>2.5</v>
      </c>
      <c r="K139" s="45">
        <f t="shared" si="37"/>
        <v>0.74288038116263899</v>
      </c>
      <c r="L139" s="45">
        <f t="shared" si="38"/>
        <v>0.91791500137610116</v>
      </c>
      <c r="M139" s="45">
        <f t="shared" si="39"/>
        <v>0.81875305201918658</v>
      </c>
      <c r="N139" s="45">
        <f t="shared" si="40"/>
        <v>0.70800507421425807</v>
      </c>
      <c r="O139" s="45">
        <f t="shared" si="41"/>
        <v>0.65521676880528101</v>
      </c>
      <c r="P139" s="43"/>
      <c r="Q139" s="43"/>
      <c r="R139" s="43"/>
      <c r="S139" s="43"/>
      <c r="U139" s="45">
        <v>2.5</v>
      </c>
      <c r="V139" s="45">
        <f t="shared" si="42"/>
        <v>0.70167157447925499</v>
      </c>
      <c r="W139" s="45">
        <f t="shared" si="43"/>
        <v>0.91791500137610116</v>
      </c>
      <c r="X139" s="45">
        <f t="shared" si="44"/>
        <v>0.79408697273202644</v>
      </c>
      <c r="Y139" s="45">
        <f t="shared" si="45"/>
        <v>0.66068652570950359</v>
      </c>
      <c r="Z139" s="45">
        <f t="shared" si="46"/>
        <v>0.60064918043606164</v>
      </c>
      <c r="AA139" s="43"/>
      <c r="AB139" s="43"/>
      <c r="AC139" s="43"/>
      <c r="AE139" s="45">
        <v>2.5</v>
      </c>
      <c r="AF139" s="45">
        <f t="shared" si="47"/>
        <v>0.68474425518265081</v>
      </c>
      <c r="AG139" s="45">
        <f t="shared" si="48"/>
        <v>0.91791500137610116</v>
      </c>
      <c r="AH139" s="45">
        <f t="shared" si="49"/>
        <v>0.76826338048242437</v>
      </c>
      <c r="AI139" s="45">
        <f t="shared" si="50"/>
        <v>0.65021765612436777</v>
      </c>
      <c r="AJ139" s="45">
        <f t="shared" si="51"/>
        <v>0.60064918043606164</v>
      </c>
      <c r="AK139" s="43"/>
      <c r="AL139" s="43"/>
      <c r="AM139" s="43"/>
    </row>
    <row r="140" spans="10:39" x14ac:dyDescent="0.25">
      <c r="J140" s="45">
        <v>3</v>
      </c>
      <c r="K140" s="45">
        <f t="shared" si="37"/>
        <v>0.77785862589612187</v>
      </c>
      <c r="L140" s="45">
        <f t="shared" si="38"/>
        <v>0.95021293163213605</v>
      </c>
      <c r="M140" s="45">
        <f t="shared" si="39"/>
        <v>0.85670784700083269</v>
      </c>
      <c r="N140" s="45">
        <f t="shared" si="40"/>
        <v>0.74076277803083423</v>
      </c>
      <c r="O140" s="45">
        <f t="shared" si="41"/>
        <v>0.6842090020063184</v>
      </c>
      <c r="P140" s="43"/>
      <c r="Q140" s="43"/>
      <c r="R140" s="43"/>
      <c r="S140" s="43"/>
      <c r="U140" s="45">
        <v>3</v>
      </c>
      <c r="V140" s="45">
        <f t="shared" si="42"/>
        <v>0.7243089713094284</v>
      </c>
      <c r="W140" s="45">
        <f t="shared" si="43"/>
        <v>0.95021293163213605</v>
      </c>
      <c r="X140" s="45">
        <f t="shared" si="44"/>
        <v>0.82570647403771313</v>
      </c>
      <c r="Y140" s="45">
        <f t="shared" si="45"/>
        <v>0.679092563865624</v>
      </c>
      <c r="Z140" s="45">
        <f t="shared" si="46"/>
        <v>0.61334131717606333</v>
      </c>
      <c r="AA140" s="43"/>
      <c r="AB140" s="43"/>
      <c r="AC140" s="43"/>
      <c r="AE140" s="45">
        <v>3</v>
      </c>
      <c r="AF140" s="45">
        <f t="shared" si="47"/>
        <v>0.70196863721061564</v>
      </c>
      <c r="AG140" s="45">
        <f t="shared" si="48"/>
        <v>0.95021293163213605</v>
      </c>
      <c r="AH140" s="45">
        <f t="shared" si="49"/>
        <v>0.79049208649406622</v>
      </c>
      <c r="AI140" s="45">
        <f t="shared" si="50"/>
        <v>0.66551653873211769</v>
      </c>
      <c r="AJ140" s="45">
        <f t="shared" si="51"/>
        <v>0.61334131717606333</v>
      </c>
      <c r="AK140" s="43"/>
      <c r="AL140" s="43"/>
      <c r="AM140" s="43"/>
    </row>
    <row r="141" spans="10:39" x14ac:dyDescent="0.25">
      <c r="J141" s="45">
        <v>3.5</v>
      </c>
      <c r="K141" s="45">
        <f>1-EXP((1/$K$120)*J141^0.22*(EXP(-1*$K$120*J141^0.78)-1))</f>
        <v>0.80404054999859853</v>
      </c>
      <c r="L141" s="45">
        <f t="shared" si="38"/>
        <v>0.96980261657768152</v>
      </c>
      <c r="M141" s="45">
        <f t="shared" si="39"/>
        <v>0.88415175695583792</v>
      </c>
      <c r="N141" s="45">
        <f t="shared" si="40"/>
        <v>0.76545274326971013</v>
      </c>
      <c r="O141" s="45">
        <f t="shared" si="41"/>
        <v>0.70621260006911624</v>
      </c>
      <c r="P141" s="43"/>
      <c r="Q141" s="43"/>
      <c r="R141" s="43"/>
      <c r="S141" s="43"/>
      <c r="U141" s="45">
        <v>3.5</v>
      </c>
      <c r="V141" s="45">
        <f t="shared" si="42"/>
        <v>0.73941809573900985</v>
      </c>
      <c r="W141" s="45">
        <f t="shared" si="43"/>
        <v>0.96980261657768152</v>
      </c>
      <c r="X141" s="45">
        <f t="shared" si="44"/>
        <v>0.84794418021854734</v>
      </c>
      <c r="Y141" s="45">
        <f t="shared" si="45"/>
        <v>0.69086815854844452</v>
      </c>
      <c r="Z141" s="45">
        <f t="shared" si="46"/>
        <v>0.62084212980413311</v>
      </c>
      <c r="AA141" s="43"/>
      <c r="AB141" s="43"/>
      <c r="AC141" s="43"/>
      <c r="AE141" s="45">
        <v>3.5</v>
      </c>
      <c r="AF141" s="45">
        <f t="shared" si="47"/>
        <v>0.71223477940034219</v>
      </c>
      <c r="AG141" s="45">
        <f t="shared" si="48"/>
        <v>0.96980261657768152</v>
      </c>
      <c r="AH141" s="45">
        <f t="shared" si="49"/>
        <v>0.80383522920332595</v>
      </c>
      <c r="AI141" s="45">
        <f t="shared" si="50"/>
        <v>0.6746050140616533</v>
      </c>
      <c r="AJ141" s="45">
        <f t="shared" si="51"/>
        <v>0.62084212980413311</v>
      </c>
      <c r="AK141" s="43"/>
      <c r="AL141" s="43"/>
      <c r="AM141" s="43"/>
    </row>
    <row r="142" spans="10:39" x14ac:dyDescent="0.25">
      <c r="J142" s="45">
        <v>4</v>
      </c>
      <c r="K142" s="45">
        <f t="shared" si="37"/>
        <v>0.82421954913008821</v>
      </c>
      <c r="L142" s="45">
        <f t="shared" si="38"/>
        <v>0.98168436111126578</v>
      </c>
      <c r="M142" s="45">
        <f t="shared" si="39"/>
        <v>0.90451271792617627</v>
      </c>
      <c r="N142" s="45">
        <f t="shared" si="40"/>
        <v>0.78464220739693558</v>
      </c>
      <c r="O142" s="45">
        <f t="shared" si="41"/>
        <v>0.72348665705371695</v>
      </c>
      <c r="P142" s="43"/>
      <c r="Q142" s="43"/>
      <c r="R142" s="43"/>
      <c r="S142" s="43"/>
      <c r="U142" s="45">
        <v>4</v>
      </c>
      <c r="V142" s="45">
        <f t="shared" si="42"/>
        <v>0.74969999753036265</v>
      </c>
      <c r="W142" s="45">
        <f t="shared" si="43"/>
        <v>0.98168436111126578</v>
      </c>
      <c r="X142" s="45">
        <f t="shared" si="44"/>
        <v>0.86402152869618165</v>
      </c>
      <c r="Y142" s="45">
        <f t="shared" si="45"/>
        <v>0.69851868705782327</v>
      </c>
      <c r="Z142" s="45">
        <f t="shared" si="46"/>
        <v>0.62532052847454889</v>
      </c>
      <c r="AA142" s="43"/>
      <c r="AB142" s="43"/>
      <c r="AC142" s="43"/>
      <c r="AE142" s="45">
        <v>4</v>
      </c>
      <c r="AF142" s="45">
        <f t="shared" si="47"/>
        <v>0.71839587974587749</v>
      </c>
      <c r="AG142" s="45">
        <f t="shared" si="48"/>
        <v>0.98168436111126578</v>
      </c>
      <c r="AH142" s="45">
        <f t="shared" si="49"/>
        <v>0.81187746151251128</v>
      </c>
      <c r="AI142" s="45">
        <f t="shared" si="50"/>
        <v>0.68004845901011135</v>
      </c>
      <c r="AJ142" s="45">
        <f t="shared" si="51"/>
        <v>0.62532052847454889</v>
      </c>
      <c r="AK142" s="43"/>
      <c r="AL142" s="43"/>
      <c r="AM142" s="43"/>
    </row>
    <row r="143" spans="10:39" x14ac:dyDescent="0.25">
      <c r="J143" s="45">
        <v>4.5</v>
      </c>
      <c r="K143" s="45">
        <f t="shared" si="37"/>
        <v>0.84015896725784212</v>
      </c>
      <c r="L143" s="45">
        <f t="shared" si="38"/>
        <v>0.98889100346175773</v>
      </c>
      <c r="M143" s="45">
        <f t="shared" si="39"/>
        <v>0.91995982318727432</v>
      </c>
      <c r="N143" s="45">
        <f t="shared" si="40"/>
        <v>0.79994571383834101</v>
      </c>
      <c r="O143" s="45">
        <f t="shared" si="41"/>
        <v>0.73743797341546125</v>
      </c>
      <c r="P143" s="43"/>
      <c r="Q143" s="43"/>
      <c r="R143" s="43"/>
      <c r="S143" s="43"/>
      <c r="U143" s="45">
        <v>4.5</v>
      </c>
      <c r="V143" s="45">
        <f t="shared" si="42"/>
        <v>0.7567944181130406</v>
      </c>
      <c r="W143" s="45">
        <f t="shared" si="43"/>
        <v>0.98889100346175773</v>
      </c>
      <c r="X143" s="45">
        <f t="shared" si="44"/>
        <v>0.8759105719605671</v>
      </c>
      <c r="Y143" s="45">
        <f t="shared" si="45"/>
        <v>0.7035407026225482</v>
      </c>
      <c r="Z143" s="45">
        <f t="shared" si="46"/>
        <v>0.62801100313329905</v>
      </c>
      <c r="AA143" s="43"/>
      <c r="AB143" s="43"/>
      <c r="AC143" s="43"/>
      <c r="AE143" s="45">
        <v>4.5</v>
      </c>
      <c r="AF143" s="45">
        <f t="shared" si="47"/>
        <v>0.72210884095650829</v>
      </c>
      <c r="AG143" s="45">
        <f t="shared" si="48"/>
        <v>0.98889100346175773</v>
      </c>
      <c r="AH143" s="45">
        <f t="shared" si="49"/>
        <v>0.81673673249344847</v>
      </c>
      <c r="AI143" s="45">
        <f t="shared" si="50"/>
        <v>0.68332495445263342</v>
      </c>
      <c r="AJ143" s="45">
        <f t="shared" si="51"/>
        <v>0.62801100313329905</v>
      </c>
      <c r="AK143" s="43"/>
      <c r="AL143" s="43"/>
      <c r="AM143" s="43"/>
    </row>
    <row r="144" spans="10:39" x14ac:dyDescent="0.25">
      <c r="J144" s="45">
        <v>5</v>
      </c>
      <c r="K144" s="45">
        <f t="shared" si="37"/>
        <v>0.85301693692418779</v>
      </c>
      <c r="L144" s="45">
        <f t="shared" si="38"/>
        <v>0.99326205300091452</v>
      </c>
      <c r="M144" s="45">
        <f t="shared" si="39"/>
        <v>0.93191076376910831</v>
      </c>
      <c r="N144" s="45">
        <f t="shared" si="40"/>
        <v>0.81242163546495871</v>
      </c>
      <c r="O144" s="45">
        <f t="shared" si="41"/>
        <v>0.74898105412573557</v>
      </c>
      <c r="P144" s="43"/>
      <c r="Q144" s="43"/>
      <c r="R144" s="43"/>
      <c r="S144" s="43"/>
      <c r="U144" s="45">
        <v>5</v>
      </c>
      <c r="V144" s="45">
        <f t="shared" si="42"/>
        <v>0.76173809056234576</v>
      </c>
      <c r="W144" s="45">
        <f t="shared" si="43"/>
        <v>0.99326205300091452</v>
      </c>
      <c r="X144" s="45">
        <f t="shared" si="44"/>
        <v>0.88486636616491254</v>
      </c>
      <c r="Y144" s="45">
        <f t="shared" si="45"/>
        <v>0.70686014158837396</v>
      </c>
      <c r="Z144" s="45">
        <f t="shared" si="46"/>
        <v>0.6296334370139971</v>
      </c>
      <c r="AA144" s="43"/>
      <c r="AB144" s="43"/>
      <c r="AC144" s="43"/>
      <c r="AE144" s="45">
        <v>5</v>
      </c>
      <c r="AF144" s="45">
        <f t="shared" si="47"/>
        <v>0.72435210680000239</v>
      </c>
      <c r="AG144" s="45">
        <f t="shared" si="48"/>
        <v>0.99326205300091452</v>
      </c>
      <c r="AH144" s="45">
        <f t="shared" si="49"/>
        <v>0.81967721199993537</v>
      </c>
      <c r="AI144" s="45">
        <f t="shared" si="50"/>
        <v>0.68530306562553811</v>
      </c>
      <c r="AJ144" s="45">
        <f t="shared" si="51"/>
        <v>0.6296334370139971</v>
      </c>
      <c r="AK144" s="43"/>
      <c r="AL144" s="43"/>
      <c r="AM144" s="43"/>
    </row>
    <row r="145" spans="9:39" x14ac:dyDescent="0.25">
      <c r="J145" s="45">
        <v>5.5</v>
      </c>
      <c r="K145" s="45">
        <f t="shared" si="37"/>
        <v>0.86357982363098118</v>
      </c>
      <c r="L145" s="45">
        <f t="shared" si="38"/>
        <v>0.99591322856153597</v>
      </c>
      <c r="M145" s="45">
        <f t="shared" si="39"/>
        <v>0.94131847241761502</v>
      </c>
      <c r="N145" s="45">
        <f t="shared" si="40"/>
        <v>0.8227880055662975</v>
      </c>
      <c r="O145" s="45">
        <f t="shared" si="41"/>
        <v>0.7587316323750205</v>
      </c>
      <c r="P145" s="43"/>
      <c r="Q145" s="43"/>
      <c r="R145" s="43"/>
      <c r="S145" s="43"/>
      <c r="U145" s="45">
        <v>5.5</v>
      </c>
      <c r="V145" s="45">
        <f t="shared" si="42"/>
        <v>0.76520741228060141</v>
      </c>
      <c r="W145" s="45">
        <f t="shared" si="43"/>
        <v>0.99591322856153597</v>
      </c>
      <c r="X145" s="45">
        <f t="shared" si="44"/>
        <v>0.891715375247077</v>
      </c>
      <c r="Y145" s="45">
        <f t="shared" si="45"/>
        <v>0.70906439504735785</v>
      </c>
      <c r="Z145" s="45">
        <f t="shared" si="46"/>
        <v>0.63061404334012561</v>
      </c>
      <c r="AA145" s="43"/>
      <c r="AB145" s="43"/>
      <c r="AC145" s="43"/>
      <c r="AE145" s="45">
        <v>5.5</v>
      </c>
      <c r="AF145" s="45">
        <f t="shared" si="47"/>
        <v>0.72570950434014736</v>
      </c>
      <c r="AG145" s="45">
        <f t="shared" si="48"/>
        <v>0.99591322856153597</v>
      </c>
      <c r="AH145" s="45">
        <f t="shared" si="49"/>
        <v>0.82145819977457568</v>
      </c>
      <c r="AI145" s="45">
        <f t="shared" si="50"/>
        <v>0.68649948497919833</v>
      </c>
      <c r="AJ145" s="45">
        <f t="shared" si="51"/>
        <v>0.63061404334012561</v>
      </c>
      <c r="AK145" s="43"/>
      <c r="AL145" s="43"/>
      <c r="AM145" s="43"/>
    </row>
    <row r="146" spans="9:39" x14ac:dyDescent="0.25">
      <c r="J146" s="45">
        <v>6</v>
      </c>
      <c r="K146" s="45">
        <f t="shared" si="37"/>
        <v>0.87239691201515823</v>
      </c>
      <c r="L146" s="45">
        <f t="shared" si="38"/>
        <v>0.99752124782333362</v>
      </c>
      <c r="M146" s="45">
        <f t="shared" si="39"/>
        <v>0.94883944765998662</v>
      </c>
      <c r="N146" s="45">
        <f t="shared" si="40"/>
        <v>0.83154626312772495</v>
      </c>
      <c r="O146" s="45">
        <f t="shared" si="41"/>
        <v>0.7671166355574528</v>
      </c>
      <c r="P146" s="43"/>
      <c r="Q146" s="43"/>
      <c r="R146" s="43"/>
      <c r="S146" s="43"/>
      <c r="U146" s="45">
        <v>6</v>
      </c>
      <c r="V146" s="45">
        <f t="shared" si="42"/>
        <v>0.76765436636200746</v>
      </c>
      <c r="W146" s="45">
        <f t="shared" si="43"/>
        <v>0.99752124782333362</v>
      </c>
      <c r="X146" s="45">
        <f t="shared" si="44"/>
        <v>0.8970184174336614</v>
      </c>
      <c r="Y146" s="45">
        <f t="shared" si="45"/>
        <v>0.710532663663761</v>
      </c>
      <c r="Z146" s="45">
        <f t="shared" si="46"/>
        <v>0.63120754576392124</v>
      </c>
      <c r="AA146" s="43"/>
      <c r="AB146" s="43"/>
      <c r="AC146" s="43"/>
      <c r="AE146" s="45">
        <v>6</v>
      </c>
      <c r="AF146" s="45">
        <f t="shared" si="47"/>
        <v>0.72653162823334128</v>
      </c>
      <c r="AG146" s="45">
        <f t="shared" si="48"/>
        <v>0.99752124782333362</v>
      </c>
      <c r="AH146" s="45">
        <f t="shared" si="49"/>
        <v>0.82253750364767986</v>
      </c>
      <c r="AI146" s="45">
        <f t="shared" si="50"/>
        <v>0.6872239146662884</v>
      </c>
      <c r="AJ146" s="45">
        <f t="shared" si="51"/>
        <v>0.63120754576392124</v>
      </c>
      <c r="AK146" s="43"/>
      <c r="AL146" s="43"/>
      <c r="AM146" s="43"/>
    </row>
    <row r="147" spans="9:39" x14ac:dyDescent="0.25"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AL147" s="43"/>
      <c r="AM147" s="43"/>
    </row>
    <row r="148" spans="9:39" x14ac:dyDescent="0.25">
      <c r="I148" s="25">
        <v>8</v>
      </c>
      <c r="J148" s="52" t="s">
        <v>69</v>
      </c>
      <c r="K148" s="43"/>
      <c r="L148" s="43"/>
      <c r="M148" s="43"/>
      <c r="N148" s="43"/>
      <c r="O148" s="43"/>
      <c r="P148" s="43"/>
      <c r="Q148" s="52" t="s">
        <v>48</v>
      </c>
      <c r="R148" s="43"/>
      <c r="S148" s="43"/>
      <c r="T148" s="43"/>
      <c r="AL148" s="43"/>
      <c r="AM148" s="43"/>
    </row>
    <row r="149" spans="9:39" x14ac:dyDescent="0.25">
      <c r="J149" s="43"/>
      <c r="K149" s="43"/>
      <c r="L149" s="43"/>
      <c r="M149" s="43"/>
      <c r="N149" s="43"/>
      <c r="O149" s="43"/>
      <c r="P149" s="43"/>
      <c r="Q149" s="52"/>
      <c r="R149" s="43"/>
      <c r="S149" s="43"/>
      <c r="T149" s="43"/>
      <c r="AL149" s="43"/>
      <c r="AM149" s="43"/>
    </row>
    <row r="150" spans="9:39" x14ac:dyDescent="0.25">
      <c r="J150" s="45"/>
      <c r="K150" s="45">
        <f>K28</f>
        <v>0.67307692307692302</v>
      </c>
      <c r="L150" s="45">
        <f t="shared" ref="L150:O150" si="52">L28</f>
        <v>0</v>
      </c>
      <c r="M150" s="45">
        <f t="shared" si="52"/>
        <v>0.4</v>
      </c>
      <c r="N150" s="45">
        <f t="shared" si="52"/>
        <v>0.8</v>
      </c>
      <c r="O150" s="45">
        <f t="shared" si="52"/>
        <v>1</v>
      </c>
      <c r="P150" s="43"/>
      <c r="Q150" s="43" t="s">
        <v>44</v>
      </c>
      <c r="R150" s="55">
        <f>M20</f>
        <v>2.3809523632099139</v>
      </c>
      <c r="S150" s="43"/>
      <c r="T150" s="43"/>
      <c r="AL150" s="43"/>
      <c r="AM150" s="43"/>
    </row>
    <row r="151" spans="9:39" x14ac:dyDescent="0.25">
      <c r="J151" s="45">
        <v>1E-4</v>
      </c>
      <c r="K151" s="45">
        <f>1/(1/(1-EXP(-1*J151)) + $K$150/(1-EXP(-1*$K$150*J151)) - 1/J151)</f>
        <v>9.9991635194066777E-5</v>
      </c>
      <c r="L151" s="45">
        <f>1-EXP(-1*J151)</f>
        <v>9.999500016666385E-5</v>
      </c>
      <c r="M151" s="45">
        <f>1/(1/(1-EXP(-1*J151)) + $M$150/(1-EXP(-1*$M$150*J151)) - 1/J151)</f>
        <v>9.9993000393227405E-5</v>
      </c>
      <c r="N151" s="45">
        <f>1/(1/(1-EXP(-1*J151)) + $N$150/(1-EXP(-1*$N$150*J151)) - 1/J151)</f>
        <v>9.9991000673249879E-5</v>
      </c>
      <c r="O151" s="45">
        <f>1/(1/(1-EXP(-1*J151)) + $O$150/(1-EXP(-1*$O$150*J151)) - 1/J151)</f>
        <v>9.9990000833269377E-5</v>
      </c>
      <c r="P151" s="43"/>
      <c r="Q151" s="43" t="s">
        <v>49</v>
      </c>
      <c r="R151" s="45">
        <f>1/(1/(1-EXP(-1*R150)) + $K$150/(1-EXP(-1*$K$150*R150)) - 1/R150)</f>
        <v>0.65587435540575934</v>
      </c>
      <c r="S151" s="43"/>
      <c r="T151" s="43"/>
      <c r="AL151" s="43"/>
      <c r="AM151" s="43"/>
    </row>
    <row r="152" spans="9:39" x14ac:dyDescent="0.25">
      <c r="J152" s="45">
        <v>0.01</v>
      </c>
      <c r="K152" s="45">
        <f t="shared" ref="K152:K176" si="53">1/(1/(1-EXP(-1*J152)) + $K$150/(1-EXP(-1*$K$150*J152)) - 1/J152)</f>
        <v>9.9169210612130698E-3</v>
      </c>
      <c r="L152" s="45">
        <f t="shared" ref="L152:L176" si="54">1-EXP(-1*J152)</f>
        <v>9.9501662508318933E-3</v>
      </c>
      <c r="M152" s="45">
        <f t="shared" ref="M152:M176" si="55">1/(1/(1-EXP(-1*J152)) + $M$150/(1-EXP(-1*$M$150*J152)) - 1/J152)</f>
        <v>9.9303912674867083E-3</v>
      </c>
      <c r="N152" s="45">
        <f t="shared" ref="N152:N176" si="56">1/(1/(1-EXP(-1*J152)) + $N$150/(1-EXP(-1*$N$150*J152)) - 1/J152)</f>
        <v>9.9106685375526214E-3</v>
      </c>
      <c r="O152" s="45">
        <f t="shared" ref="O152:O176" si="57">1/(1/(1-EXP(-1*J152)) + $O$150/(1-EXP(-1*$O$150*J152)) - 1/J152)</f>
        <v>9.9008267193032278E-3</v>
      </c>
      <c r="P152" s="43"/>
      <c r="Q152" s="43"/>
      <c r="R152" s="43"/>
      <c r="S152" s="43"/>
      <c r="T152" s="43"/>
      <c r="AL152" s="43"/>
      <c r="AM152" s="43"/>
    </row>
    <row r="153" spans="9:39" x14ac:dyDescent="0.25">
      <c r="J153" s="45">
        <v>0.02</v>
      </c>
      <c r="K153" s="45">
        <f t="shared" si="53"/>
        <v>1.9669953843955697E-2</v>
      </c>
      <c r="L153" s="45">
        <f t="shared" si="54"/>
        <v>1.9801326693244747E-2</v>
      </c>
      <c r="M153" s="45">
        <f t="shared" si="55"/>
        <v>1.9723113784446474E-2</v>
      </c>
      <c r="N153" s="45">
        <f t="shared" si="56"/>
        <v>1.9645310473982817E-2</v>
      </c>
      <c r="O153" s="45">
        <f t="shared" si="57"/>
        <v>1.9606561671179051E-2</v>
      </c>
      <c r="P153" s="43"/>
      <c r="Q153" s="43"/>
      <c r="R153" s="43"/>
      <c r="S153" s="43"/>
      <c r="T153" s="43"/>
      <c r="AL153" s="43"/>
      <c r="AM153" s="43"/>
    </row>
    <row r="154" spans="9:39" x14ac:dyDescent="0.25">
      <c r="J154" s="45">
        <v>0.03</v>
      </c>
      <c r="K154" s="45">
        <f t="shared" si="53"/>
        <v>2.9262436486262814E-2</v>
      </c>
      <c r="L154" s="45">
        <f t="shared" si="54"/>
        <v>2.9554466451491845E-2</v>
      </c>
      <c r="M154" s="45">
        <f t="shared" si="55"/>
        <v>2.938045439213165E-2</v>
      </c>
      <c r="N154" s="45">
        <f t="shared" si="56"/>
        <v>2.9207796969123359E-2</v>
      </c>
      <c r="O154" s="45">
        <f t="shared" si="57"/>
        <v>2.9121972591877956E-2</v>
      </c>
      <c r="P154" s="43"/>
      <c r="Q154" s="43"/>
      <c r="R154" s="43"/>
      <c r="S154" s="43"/>
      <c r="T154" s="43"/>
      <c r="AM154" s="43"/>
    </row>
    <row r="155" spans="9:39" x14ac:dyDescent="0.25">
      <c r="J155" s="45">
        <v>0.04</v>
      </c>
      <c r="K155" s="45">
        <f t="shared" si="53"/>
        <v>3.8697621043860216E-2</v>
      </c>
      <c r="L155" s="45">
        <f t="shared" si="54"/>
        <v>3.9210560847676823E-2</v>
      </c>
      <c r="M155" s="45">
        <f t="shared" si="55"/>
        <v>3.8904652615686409E-2</v>
      </c>
      <c r="N155" s="45">
        <f t="shared" si="56"/>
        <v>3.8601891164666648E-2</v>
      </c>
      <c r="O155" s="45">
        <f t="shared" si="57"/>
        <v>3.8451679319492262E-2</v>
      </c>
      <c r="P155" s="43"/>
      <c r="Q155" s="43"/>
      <c r="R155" s="43"/>
      <c r="S155" s="43"/>
      <c r="T155" s="43"/>
      <c r="AM155" s="43"/>
    </row>
    <row r="156" spans="9:39" x14ac:dyDescent="0.25">
      <c r="J156" s="45">
        <v>0.05</v>
      </c>
      <c r="K156" s="45">
        <f t="shared" si="53"/>
        <v>4.7978676231450246E-2</v>
      </c>
      <c r="L156" s="45">
        <f t="shared" si="54"/>
        <v>4.8770575499285984E-2</v>
      </c>
      <c r="M156" s="45">
        <f t="shared" si="55"/>
        <v>4.8297901871505566E-2</v>
      </c>
      <c r="N156" s="45">
        <f t="shared" si="56"/>
        <v>4.7831251905106641E-2</v>
      </c>
      <c r="O156" s="45">
        <f t="shared" si="57"/>
        <v>4.7600159453876197E-2</v>
      </c>
      <c r="P156" s="43"/>
      <c r="Q156" s="43"/>
      <c r="R156" s="43"/>
      <c r="S156" s="43"/>
      <c r="T156" s="43"/>
      <c r="AM156" s="43"/>
    </row>
    <row r="157" spans="9:39" x14ac:dyDescent="0.25">
      <c r="J157" s="45">
        <v>0.06</v>
      </c>
      <c r="K157" s="45">
        <f t="shared" si="53"/>
        <v>5.7108690059879015E-2</v>
      </c>
      <c r="L157" s="45">
        <f t="shared" si="54"/>
        <v>5.823546641575128E-2</v>
      </c>
      <c r="M157" s="45">
        <f t="shared" si="55"/>
        <v>5.7562350637750476E-2</v>
      </c>
      <c r="N157" s="45">
        <f t="shared" si="56"/>
        <v>5.6899437305913417E-2</v>
      </c>
      <c r="O157" s="45">
        <f t="shared" si="57"/>
        <v>5.6571753758635275E-2</v>
      </c>
      <c r="P157" s="43"/>
      <c r="Q157" s="43"/>
      <c r="R157" s="43"/>
      <c r="S157" s="43"/>
      <c r="T157" s="43"/>
      <c r="AM157" s="43"/>
    </row>
    <row r="158" spans="9:39" x14ac:dyDescent="0.25">
      <c r="J158" s="45">
        <v>7.0000000000000007E-2</v>
      </c>
      <c r="K158" s="45">
        <f t="shared" si="53"/>
        <v>6.6090672373770046E-2</v>
      </c>
      <c r="L158" s="45">
        <f t="shared" si="54"/>
        <v>6.7606180094051727E-2</v>
      </c>
      <c r="M158" s="45">
        <f t="shared" si="55"/>
        <v>6.6700103589333037E-2</v>
      </c>
      <c r="N158" s="45">
        <f t="shared" si="56"/>
        <v>6.5809908176210186E-2</v>
      </c>
      <c r="O158" s="45">
        <f t="shared" si="57"/>
        <v>6.5370671318792761E-2</v>
      </c>
      <c r="P158" s="43"/>
      <c r="Q158" s="43"/>
      <c r="R158" s="43"/>
      <c r="S158" s="43"/>
      <c r="T158" s="43"/>
      <c r="AM158" s="43"/>
    </row>
    <row r="159" spans="9:39" x14ac:dyDescent="0.25">
      <c r="J159" s="45">
        <v>0.08</v>
      </c>
      <c r="K159" s="45">
        <f t="shared" si="53"/>
        <v>7.4927557293980721E-2</v>
      </c>
      <c r="L159" s="45">
        <f t="shared" si="54"/>
        <v>7.6883653613364245E-2</v>
      </c>
      <c r="M159" s="45">
        <f t="shared" si="55"/>
        <v>7.5713222698615537E-2</v>
      </c>
      <c r="N159" s="45">
        <f t="shared" si="56"/>
        <v>7.4566031302827657E-2</v>
      </c>
      <c r="O159" s="45">
        <f t="shared" si="57"/>
        <v>7.4000994466933256E-2</v>
      </c>
      <c r="P159" s="43"/>
      <c r="Q159" s="43"/>
      <c r="R159" s="43"/>
      <c r="S159" s="43"/>
      <c r="T159" s="43"/>
      <c r="AM159" s="43"/>
    </row>
    <row r="160" spans="9:39" x14ac:dyDescent="0.25">
      <c r="J160" s="45">
        <v>0.09</v>
      </c>
      <c r="K160" s="45">
        <f t="shared" si="53"/>
        <v>8.3622205569021252E-2</v>
      </c>
      <c r="L160" s="45">
        <f t="shared" si="54"/>
        <v>8.6068814728771814E-2</v>
      </c>
      <c r="M160" s="45">
        <f t="shared" si="55"/>
        <v>8.4603728303033213E-2</v>
      </c>
      <c r="N160" s="45">
        <f t="shared" si="56"/>
        <v>8.3171082602242138E-2</v>
      </c>
      <c r="O160" s="45">
        <f t="shared" si="57"/>
        <v>8.2466683489856682E-2</v>
      </c>
      <c r="P160" s="43"/>
      <c r="Q160" s="43"/>
      <c r="R160" s="43"/>
      <c r="S160" s="43"/>
      <c r="T160" s="43"/>
      <c r="AM160" s="43"/>
    </row>
    <row r="161" spans="10:39" x14ac:dyDescent="0.25">
      <c r="J161" s="45">
        <v>0.1</v>
      </c>
      <c r="K161" s="45">
        <f t="shared" si="53"/>
        <v>9.2177406839372589E-2</v>
      </c>
      <c r="L161" s="45">
        <f t="shared" si="54"/>
        <v>9.5162581964040482E-2</v>
      </c>
      <c r="M161" s="45">
        <f t="shared" si="55"/>
        <v>9.3373600140792851E-2</v>
      </c>
      <c r="N161" s="45">
        <f t="shared" si="56"/>
        <v>9.1628250146561008E-2</v>
      </c>
      <c r="O161" s="45">
        <f t="shared" si="57"/>
        <v>9.0771581127073786E-2</v>
      </c>
      <c r="P161" s="43"/>
      <c r="Q161" s="43"/>
      <c r="R161" s="43"/>
      <c r="S161" s="43"/>
      <c r="T161" s="43"/>
      <c r="AM161" s="43"/>
    </row>
    <row r="162" spans="10:39" x14ac:dyDescent="0.25">
      <c r="J162" s="45">
        <v>0.2</v>
      </c>
      <c r="K162" s="45">
        <f t="shared" si="53"/>
        <v>0.17062685073172082</v>
      </c>
      <c r="L162" s="45">
        <f t="shared" si="54"/>
        <v>0.18126924692201818</v>
      </c>
      <c r="M162" s="45">
        <f t="shared" si="55"/>
        <v>0.17484590114411305</v>
      </c>
      <c r="N162" s="45">
        <f t="shared" si="56"/>
        <v>0.16871037680714146</v>
      </c>
      <c r="O162" s="45">
        <f t="shared" si="57"/>
        <v>0.16574646625698047</v>
      </c>
      <c r="P162" s="43"/>
      <c r="Q162" s="43"/>
      <c r="R162" s="43"/>
      <c r="S162" s="43"/>
      <c r="T162" s="43"/>
      <c r="AM162" s="43"/>
    </row>
    <row r="163" spans="10:39" x14ac:dyDescent="0.25">
      <c r="J163" s="45">
        <v>0.4</v>
      </c>
      <c r="K163" s="45">
        <f t="shared" si="53"/>
        <v>0.2954326598768604</v>
      </c>
      <c r="L163" s="45">
        <f t="shared" si="54"/>
        <v>0.32967995396436067</v>
      </c>
      <c r="M163" s="45">
        <f t="shared" si="55"/>
        <v>0.30877770017797512</v>
      </c>
      <c r="N163" s="45">
        <f t="shared" si="56"/>
        <v>0.28947399088716086</v>
      </c>
      <c r="O163" s="45">
        <f t="shared" si="57"/>
        <v>0.28038775446061132</v>
      </c>
      <c r="P163" s="43"/>
      <c r="Q163" s="43"/>
      <c r="R163" s="43"/>
      <c r="S163" s="43"/>
      <c r="T163" s="43"/>
      <c r="AM163" s="43"/>
    </row>
    <row r="164" spans="10:39" x14ac:dyDescent="0.25">
      <c r="J164" s="45">
        <v>0.6</v>
      </c>
      <c r="K164" s="45">
        <f t="shared" si="53"/>
        <v>0.38827442749212415</v>
      </c>
      <c r="L164" s="45">
        <f t="shared" si="54"/>
        <v>0.45118836390597361</v>
      </c>
      <c r="M164" s="45">
        <f t="shared" si="55"/>
        <v>0.41247973173911073</v>
      </c>
      <c r="N164" s="45">
        <f t="shared" si="56"/>
        <v>0.37760828123906637</v>
      </c>
      <c r="O164" s="45">
        <f t="shared" si="57"/>
        <v>0.3615235197942242</v>
      </c>
      <c r="P164" s="43"/>
      <c r="Q164" s="43"/>
      <c r="R164" s="43"/>
      <c r="S164" s="43"/>
      <c r="T164" s="43"/>
    </row>
    <row r="165" spans="10:39" x14ac:dyDescent="0.25">
      <c r="J165" s="45">
        <v>0.8</v>
      </c>
      <c r="K165" s="45">
        <f t="shared" si="53"/>
        <v>0.45817715305788542</v>
      </c>
      <c r="L165" s="45">
        <f t="shared" si="54"/>
        <v>0.55067103588277844</v>
      </c>
      <c r="M165" s="45">
        <f t="shared" si="55"/>
        <v>0.49343369831246142</v>
      </c>
      <c r="N165" s="45">
        <f t="shared" si="56"/>
        <v>0.44280225260707612</v>
      </c>
      <c r="O165" s="45">
        <f t="shared" si="57"/>
        <v>0.41982718839447758</v>
      </c>
      <c r="P165" s="43"/>
      <c r="Q165" s="43"/>
      <c r="R165" s="43"/>
      <c r="S165" s="43"/>
      <c r="T165" s="43"/>
    </row>
    <row r="166" spans="10:39" x14ac:dyDescent="0.25">
      <c r="J166" s="45">
        <v>1</v>
      </c>
      <c r="K166" s="45">
        <f t="shared" si="53"/>
        <v>0.51125113771370823</v>
      </c>
      <c r="L166" s="45">
        <f t="shared" si="54"/>
        <v>0.63212055882855767</v>
      </c>
      <c r="M166" s="45">
        <f t="shared" si="55"/>
        <v>0.55701784512869446</v>
      </c>
      <c r="N166" s="45">
        <f t="shared" si="56"/>
        <v>0.49146094384920036</v>
      </c>
      <c r="O166" s="45">
        <f t="shared" si="57"/>
        <v>0.46211715726000974</v>
      </c>
      <c r="P166" s="43"/>
      <c r="Q166" s="43"/>
      <c r="R166" s="43"/>
      <c r="S166" s="43"/>
      <c r="T166" s="43"/>
    </row>
    <row r="167" spans="10:39" x14ac:dyDescent="0.25">
      <c r="J167" s="45">
        <v>1.5</v>
      </c>
      <c r="K167" s="45">
        <f t="shared" si="53"/>
        <v>0.59543474479135516</v>
      </c>
      <c r="L167" s="45">
        <f t="shared" si="54"/>
        <v>0.77686983985157021</v>
      </c>
      <c r="M167" s="45">
        <f t="shared" si="55"/>
        <v>0.66352688567162832</v>
      </c>
      <c r="N167" s="45">
        <f t="shared" si="56"/>
        <v>0.5664565528727753</v>
      </c>
      <c r="O167" s="45">
        <f t="shared" si="57"/>
        <v>0.52417297946223373</v>
      </c>
      <c r="P167" s="43"/>
      <c r="Q167" s="43"/>
      <c r="R167" s="43"/>
      <c r="S167" s="43"/>
      <c r="T167" s="43"/>
    </row>
    <row r="168" spans="10:39" x14ac:dyDescent="0.25">
      <c r="J168" s="45">
        <v>2</v>
      </c>
      <c r="K168" s="45">
        <f t="shared" si="53"/>
        <v>0.63841663296102225</v>
      </c>
      <c r="L168" s="45">
        <f t="shared" si="54"/>
        <v>0.8646647167633873</v>
      </c>
      <c r="M168" s="45">
        <f t="shared" si="55"/>
        <v>0.72311592503012323</v>
      </c>
      <c r="N168" s="45">
        <f t="shared" si="56"/>
        <v>0.60281129841604508</v>
      </c>
      <c r="O168" s="45">
        <f t="shared" si="57"/>
        <v>0.55156124538667661</v>
      </c>
      <c r="P168" s="43"/>
      <c r="Q168" s="43"/>
      <c r="R168" s="43"/>
      <c r="S168" s="43"/>
      <c r="T168" s="43"/>
    </row>
    <row r="169" spans="10:39" x14ac:dyDescent="0.25">
      <c r="J169" s="45">
        <v>2.5</v>
      </c>
      <c r="K169" s="45">
        <f t="shared" si="53"/>
        <v>0.65955568863256686</v>
      </c>
      <c r="L169" s="45">
        <f t="shared" si="54"/>
        <v>0.91791500137610116</v>
      </c>
      <c r="M169" s="45">
        <f t="shared" si="55"/>
        <v>0.75630598137937877</v>
      </c>
      <c r="N169" s="45">
        <f t="shared" si="56"/>
        <v>0.6193332539978994</v>
      </c>
      <c r="O169" s="45">
        <f t="shared" si="57"/>
        <v>0.56216063707978714</v>
      </c>
      <c r="P169" s="43"/>
      <c r="Q169" s="43"/>
      <c r="R169" s="43"/>
      <c r="S169" s="43"/>
      <c r="T169" s="43"/>
    </row>
    <row r="170" spans="10:39" x14ac:dyDescent="0.25">
      <c r="J170" s="45">
        <v>3</v>
      </c>
      <c r="K170" s="45">
        <f t="shared" si="53"/>
        <v>0.66881849755977352</v>
      </c>
      <c r="L170" s="45">
        <f t="shared" si="54"/>
        <v>0.95021293163213605</v>
      </c>
      <c r="M170" s="45">
        <f t="shared" si="55"/>
        <v>0.77431296197179056</v>
      </c>
      <c r="N170" s="45">
        <f t="shared" si="56"/>
        <v>0.62543883101144648</v>
      </c>
      <c r="O170" s="45">
        <f t="shared" si="57"/>
        <v>0.56450673192795831</v>
      </c>
      <c r="P170" s="43"/>
      <c r="Q170" s="43"/>
      <c r="R170" s="43"/>
      <c r="S170" s="43"/>
      <c r="T170" s="43"/>
    </row>
    <row r="171" spans="10:39" x14ac:dyDescent="0.25">
      <c r="J171" s="45">
        <v>3.5</v>
      </c>
      <c r="K171" s="45">
        <f t="shared" si="53"/>
        <v>0.67158836688404211</v>
      </c>
      <c r="L171" s="45">
        <f t="shared" si="54"/>
        <v>0.96980261657768152</v>
      </c>
      <c r="M171" s="45">
        <f t="shared" si="55"/>
        <v>0.78348556545241932</v>
      </c>
      <c r="N171" s="45">
        <f t="shared" si="56"/>
        <v>0.62608733521649984</v>
      </c>
      <c r="O171" s="45">
        <f t="shared" si="57"/>
        <v>0.56288524938722861</v>
      </c>
      <c r="P171" s="43"/>
      <c r="Q171" s="43"/>
      <c r="R171" s="43"/>
      <c r="S171" s="43"/>
      <c r="T171" s="43"/>
    </row>
    <row r="172" spans="10:39" x14ac:dyDescent="0.25">
      <c r="J172" s="45">
        <v>4</v>
      </c>
      <c r="K172" s="45">
        <f t="shared" si="53"/>
        <v>0.67085753037732165</v>
      </c>
      <c r="L172" s="45">
        <f t="shared" si="54"/>
        <v>0.98168436111126578</v>
      </c>
      <c r="M172" s="45">
        <f t="shared" si="55"/>
        <v>0.78749737617028703</v>
      </c>
      <c r="N172" s="45">
        <f t="shared" si="56"/>
        <v>0.62396544391300313</v>
      </c>
      <c r="O172" s="45">
        <f t="shared" si="57"/>
        <v>0.55949855299851048</v>
      </c>
      <c r="P172" s="43"/>
      <c r="Q172" s="43"/>
      <c r="R172" s="43"/>
      <c r="S172" s="43"/>
      <c r="T172" s="43"/>
    </row>
    <row r="173" spans="10:39" x14ac:dyDescent="0.25">
      <c r="J173" s="45">
        <v>4.5</v>
      </c>
      <c r="K173" s="45">
        <f t="shared" si="53"/>
        <v>0.66831468996533749</v>
      </c>
      <c r="L173" s="45">
        <f t="shared" si="54"/>
        <v>0.98889100346175773</v>
      </c>
      <c r="M173" s="45">
        <f t="shared" si="55"/>
        <v>0.7885036041502127</v>
      </c>
      <c r="N173" s="45">
        <f t="shared" si="56"/>
        <v>0.62054580169397611</v>
      </c>
      <c r="O173" s="45">
        <f t="shared" si="57"/>
        <v>0.5554798364996465</v>
      </c>
      <c r="P173" s="43"/>
      <c r="Q173" s="43"/>
      <c r="R173" s="43"/>
      <c r="S173" s="43"/>
      <c r="T173" s="43"/>
    </row>
    <row r="174" spans="10:39" x14ac:dyDescent="0.25">
      <c r="J174" s="45">
        <v>5</v>
      </c>
      <c r="K174" s="45">
        <f t="shared" si="53"/>
        <v>0.66491719340043076</v>
      </c>
      <c r="L174" s="45">
        <f t="shared" si="54"/>
        <v>0.99326205300091452</v>
      </c>
      <c r="M174" s="45">
        <f t="shared" si="55"/>
        <v>0.78777951543349467</v>
      </c>
      <c r="N174" s="45">
        <f t="shared" si="56"/>
        <v>0.61663323385791025</v>
      </c>
      <c r="O174" s="45">
        <f t="shared" si="57"/>
        <v>0.55139944053321488</v>
      </c>
      <c r="P174" s="43"/>
      <c r="Q174" s="43"/>
      <c r="R174" s="43"/>
      <c r="S174" s="43"/>
      <c r="T174" s="43"/>
    </row>
    <row r="175" spans="10:39" x14ac:dyDescent="0.25">
      <c r="J175" s="45">
        <v>5.5</v>
      </c>
      <c r="K175" s="45">
        <f t="shared" si="53"/>
        <v>0.66120451912677114</v>
      </c>
      <c r="L175" s="45">
        <f t="shared" si="54"/>
        <v>0.99591322856153597</v>
      </c>
      <c r="M175" s="45">
        <f t="shared" si="55"/>
        <v>0.7860834843945036</v>
      </c>
      <c r="N175" s="45">
        <f t="shared" si="56"/>
        <v>0.61265901151844793</v>
      </c>
      <c r="O175" s="45">
        <f t="shared" si="57"/>
        <v>0.54752851331984675</v>
      </c>
      <c r="P175" s="43"/>
      <c r="Q175" s="43"/>
      <c r="R175" s="43"/>
      <c r="S175" s="43"/>
      <c r="T175" s="43"/>
    </row>
    <row r="176" spans="10:39" x14ac:dyDescent="0.25">
      <c r="J176" s="45">
        <v>6</v>
      </c>
      <c r="K176" s="45">
        <f t="shared" si="53"/>
        <v>0.65747486879710304</v>
      </c>
      <c r="L176" s="45">
        <f t="shared" si="54"/>
        <v>0.99752124782333362</v>
      </c>
      <c r="M176" s="45">
        <f t="shared" si="55"/>
        <v>0.7838675334403552</v>
      </c>
      <c r="N176" s="45">
        <f t="shared" si="56"/>
        <v>0.60884406577075101</v>
      </c>
      <c r="O176" s="45">
        <f t="shared" si="57"/>
        <v>0.54397991777588661</v>
      </c>
      <c r="P176" s="43"/>
      <c r="Q176" s="43"/>
      <c r="R176" s="43"/>
      <c r="S176" s="43"/>
      <c r="T176" s="43"/>
    </row>
    <row r="177" spans="10:20" x14ac:dyDescent="0.25"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0:20" x14ac:dyDescent="0.25"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0:20" x14ac:dyDescent="0.25"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0:20" x14ac:dyDescent="0.25"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0:20" x14ac:dyDescent="0.25"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0:20" x14ac:dyDescent="0.25"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0:20" x14ac:dyDescent="0.25"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0:20" x14ac:dyDescent="0.25"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0:20" x14ac:dyDescent="0.25"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0:20" x14ac:dyDescent="0.25"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0:20" x14ac:dyDescent="0.25"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0:20" x14ac:dyDescent="0.25"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0:20" x14ac:dyDescent="0.25"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0:20" x14ac:dyDescent="0.25"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0:20" x14ac:dyDescent="0.25"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0:20" x14ac:dyDescent="0.25"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0:20" x14ac:dyDescent="0.25"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0:20" x14ac:dyDescent="0.25"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0:20" x14ac:dyDescent="0.25"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0:20" x14ac:dyDescent="0.25"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0:20" x14ac:dyDescent="0.25"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0:20" x14ac:dyDescent="0.25"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0:20" x14ac:dyDescent="0.25"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0:20" x14ac:dyDescent="0.25"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0:20" x14ac:dyDescent="0.25"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0:20" x14ac:dyDescent="0.25"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0:20" x14ac:dyDescent="0.25"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0:20" x14ac:dyDescent="0.25"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0:20" x14ac:dyDescent="0.25"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0:20" x14ac:dyDescent="0.25"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0:20" x14ac:dyDescent="0.25"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0:20" x14ac:dyDescent="0.25"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0:20" x14ac:dyDescent="0.25"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0:20" x14ac:dyDescent="0.25"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0:20" x14ac:dyDescent="0.25"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0:20" x14ac:dyDescent="0.25"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0:20" x14ac:dyDescent="0.25"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0:20" x14ac:dyDescent="0.25"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0:20" x14ac:dyDescent="0.25"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0:20" x14ac:dyDescent="0.25"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0:20" x14ac:dyDescent="0.25"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0:20" x14ac:dyDescent="0.25"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0:20" x14ac:dyDescent="0.25"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0:20" x14ac:dyDescent="0.25"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0:20" x14ac:dyDescent="0.25"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0:20" x14ac:dyDescent="0.25"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0:20" x14ac:dyDescent="0.25"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0:20" x14ac:dyDescent="0.25"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0:20" x14ac:dyDescent="0.25"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0:20" x14ac:dyDescent="0.25"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0:20" x14ac:dyDescent="0.25"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0:20" x14ac:dyDescent="0.25"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0:20" x14ac:dyDescent="0.25"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0:20" x14ac:dyDescent="0.25"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0:20" x14ac:dyDescent="0.25"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0:20" x14ac:dyDescent="0.25"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0:20" x14ac:dyDescent="0.25"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0:20" x14ac:dyDescent="0.25"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0:20" x14ac:dyDescent="0.25"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0:20" x14ac:dyDescent="0.25"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0:20" x14ac:dyDescent="0.25"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0:20" x14ac:dyDescent="0.25"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0:20" x14ac:dyDescent="0.25"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0:20" x14ac:dyDescent="0.25"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0:20" x14ac:dyDescent="0.25"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0:20" x14ac:dyDescent="0.25"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0:20" x14ac:dyDescent="0.25"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0:20" x14ac:dyDescent="0.25"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0:20" x14ac:dyDescent="0.25"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0:20" x14ac:dyDescent="0.25"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0:20" x14ac:dyDescent="0.25"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0:20" x14ac:dyDescent="0.25"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0:20" x14ac:dyDescent="0.25"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0:20" x14ac:dyDescent="0.25"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0:20" x14ac:dyDescent="0.25"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0:20" x14ac:dyDescent="0.25"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0:20" x14ac:dyDescent="0.25"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0:20" x14ac:dyDescent="0.25"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0:20" x14ac:dyDescent="0.25"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0:20" x14ac:dyDescent="0.25"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0:20" x14ac:dyDescent="0.25"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0:20" x14ac:dyDescent="0.25"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0:20" x14ac:dyDescent="0.25"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0:20" x14ac:dyDescent="0.25"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0:20" x14ac:dyDescent="0.25"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0:20" x14ac:dyDescent="0.25"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0:20" x14ac:dyDescent="0.25"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0:20" x14ac:dyDescent="0.25"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0:20" x14ac:dyDescent="0.25"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0:20" x14ac:dyDescent="0.25"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0:20" x14ac:dyDescent="0.25"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0:20" x14ac:dyDescent="0.25"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0:20" x14ac:dyDescent="0.25"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0:20" x14ac:dyDescent="0.25"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0:20" x14ac:dyDescent="0.25"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0:20" x14ac:dyDescent="0.25"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0:20" x14ac:dyDescent="0.25"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0:20" x14ac:dyDescent="0.25"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0:20" x14ac:dyDescent="0.25"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0:20" x14ac:dyDescent="0.25"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0:20" x14ac:dyDescent="0.25"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0:20" x14ac:dyDescent="0.25"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0:20" x14ac:dyDescent="0.25"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0:20" x14ac:dyDescent="0.25"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0:20" x14ac:dyDescent="0.25"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0:20" x14ac:dyDescent="0.25"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0:20" x14ac:dyDescent="0.25"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0:20" x14ac:dyDescent="0.25"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0:20" x14ac:dyDescent="0.25"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0:20" x14ac:dyDescent="0.25"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0:20" x14ac:dyDescent="0.25"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0:20" x14ac:dyDescent="0.25"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0:20" x14ac:dyDescent="0.25"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0:20" x14ac:dyDescent="0.25"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0:20" x14ac:dyDescent="0.25"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0:20" x14ac:dyDescent="0.25"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0:20" x14ac:dyDescent="0.25"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0:20" x14ac:dyDescent="0.25"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0:20" x14ac:dyDescent="0.25"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0:20" x14ac:dyDescent="0.25"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0:20" x14ac:dyDescent="0.25"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0:20" x14ac:dyDescent="0.25"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0:20" x14ac:dyDescent="0.25"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0:20" x14ac:dyDescent="0.25"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0:20" x14ac:dyDescent="0.25"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0:20" x14ac:dyDescent="0.25"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0:20" x14ac:dyDescent="0.25"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0:20" x14ac:dyDescent="0.25"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0:20" x14ac:dyDescent="0.25"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0:20" x14ac:dyDescent="0.25"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0:20" x14ac:dyDescent="0.25"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0:20" x14ac:dyDescent="0.25"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0:20" x14ac:dyDescent="0.25"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0:20" x14ac:dyDescent="0.25"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0:20" x14ac:dyDescent="0.25"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0:20" x14ac:dyDescent="0.25"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0:20" x14ac:dyDescent="0.25"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0:20" x14ac:dyDescent="0.25"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0:20" x14ac:dyDescent="0.25"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0:20" x14ac:dyDescent="0.25"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0:20" x14ac:dyDescent="0.25"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0:20" x14ac:dyDescent="0.25"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0:20" x14ac:dyDescent="0.25"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0:20" x14ac:dyDescent="0.25"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0:20" x14ac:dyDescent="0.25"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0:20" x14ac:dyDescent="0.25"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0:20" x14ac:dyDescent="0.25"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0:20" x14ac:dyDescent="0.25"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0:20" x14ac:dyDescent="0.25"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0:20" x14ac:dyDescent="0.25"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0:20" x14ac:dyDescent="0.25"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0:20" x14ac:dyDescent="0.25"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0:20" x14ac:dyDescent="0.25"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0:20" x14ac:dyDescent="0.25"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0:20" x14ac:dyDescent="0.25"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0:20" x14ac:dyDescent="0.25"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0:20" x14ac:dyDescent="0.25"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0:20" x14ac:dyDescent="0.25"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0:20" x14ac:dyDescent="0.25"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0:20" x14ac:dyDescent="0.25"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0:20" x14ac:dyDescent="0.25"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0:20" x14ac:dyDescent="0.25"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0:20" x14ac:dyDescent="0.25"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0:20" x14ac:dyDescent="0.25"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0:20" x14ac:dyDescent="0.25"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0:20" x14ac:dyDescent="0.25"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0:20" x14ac:dyDescent="0.25"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0:20" x14ac:dyDescent="0.25"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0:20" x14ac:dyDescent="0.25"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0:20" x14ac:dyDescent="0.25"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0:20" x14ac:dyDescent="0.25"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0:20" x14ac:dyDescent="0.25"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0:20" x14ac:dyDescent="0.25"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0:20" x14ac:dyDescent="0.25"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0:20" x14ac:dyDescent="0.25"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0:20" x14ac:dyDescent="0.25"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0:20" x14ac:dyDescent="0.25"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0:20" x14ac:dyDescent="0.25"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0:20" x14ac:dyDescent="0.25"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0:20" x14ac:dyDescent="0.25"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0:20" x14ac:dyDescent="0.25"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0:20" x14ac:dyDescent="0.25"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0:20" x14ac:dyDescent="0.25"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0:20" x14ac:dyDescent="0.25"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0:20" x14ac:dyDescent="0.25"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0:20" x14ac:dyDescent="0.25"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0:20" x14ac:dyDescent="0.25"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0:20" x14ac:dyDescent="0.25"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0:20" x14ac:dyDescent="0.25"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0:20" x14ac:dyDescent="0.25"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0:20" x14ac:dyDescent="0.25"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0:20" x14ac:dyDescent="0.25"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0:20" x14ac:dyDescent="0.25"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0:20" x14ac:dyDescent="0.25"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0:20" x14ac:dyDescent="0.25"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0:20" x14ac:dyDescent="0.25"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0:20" x14ac:dyDescent="0.25"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0:20" x14ac:dyDescent="0.25"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0:20" x14ac:dyDescent="0.25"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0:20" x14ac:dyDescent="0.25"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0:20" x14ac:dyDescent="0.25"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0:20" x14ac:dyDescent="0.25"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spans="10:20" x14ac:dyDescent="0.25"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spans="10:20" x14ac:dyDescent="0.25"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spans="10:20" x14ac:dyDescent="0.25"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0:20" x14ac:dyDescent="0.25"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spans="10:20" x14ac:dyDescent="0.25"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spans="10:20" x14ac:dyDescent="0.25"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spans="10:20" x14ac:dyDescent="0.25"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spans="10:20" x14ac:dyDescent="0.25"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spans="10:20" x14ac:dyDescent="0.25"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spans="10:20" x14ac:dyDescent="0.25"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0:20" x14ac:dyDescent="0.25"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0:20" x14ac:dyDescent="0.25"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0:20" x14ac:dyDescent="0.25"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0:20" x14ac:dyDescent="0.25"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0:20" x14ac:dyDescent="0.25"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0:20" x14ac:dyDescent="0.25"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0:20" x14ac:dyDescent="0.25"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0:20" x14ac:dyDescent="0.25"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0:20" x14ac:dyDescent="0.25"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0:20" x14ac:dyDescent="0.25"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0:20" x14ac:dyDescent="0.25"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0:20" x14ac:dyDescent="0.25"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0:20" x14ac:dyDescent="0.25"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0:20" x14ac:dyDescent="0.25"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0:20" x14ac:dyDescent="0.25"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0:20" x14ac:dyDescent="0.25"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0:20" x14ac:dyDescent="0.25"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0:20" x14ac:dyDescent="0.25"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0:20" x14ac:dyDescent="0.25"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0:20" x14ac:dyDescent="0.25"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0:20" x14ac:dyDescent="0.25"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0:20" x14ac:dyDescent="0.25"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0:20" x14ac:dyDescent="0.25"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0:20" x14ac:dyDescent="0.25"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0:20" x14ac:dyDescent="0.25"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0:20" x14ac:dyDescent="0.25"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0:20" x14ac:dyDescent="0.25"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0:20" x14ac:dyDescent="0.25"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0:20" x14ac:dyDescent="0.25"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0:20" x14ac:dyDescent="0.25"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0:20" x14ac:dyDescent="0.25"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0:20" x14ac:dyDescent="0.25"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0:20" x14ac:dyDescent="0.25"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0:20" x14ac:dyDescent="0.25"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0:20" x14ac:dyDescent="0.25"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0:20" x14ac:dyDescent="0.25"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0:20" x14ac:dyDescent="0.25"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0:20" x14ac:dyDescent="0.25"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0:20" x14ac:dyDescent="0.25"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0:20" x14ac:dyDescent="0.25"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0:20" x14ac:dyDescent="0.25"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0:20" x14ac:dyDescent="0.25"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0:20" x14ac:dyDescent="0.25"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0:20" x14ac:dyDescent="0.25"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0:20" x14ac:dyDescent="0.25"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0:20" x14ac:dyDescent="0.25"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0:20" x14ac:dyDescent="0.25"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0:20" x14ac:dyDescent="0.25"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0:20" x14ac:dyDescent="0.25"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0:20" x14ac:dyDescent="0.25"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0:20" x14ac:dyDescent="0.25"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0:20" x14ac:dyDescent="0.25"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0:20" x14ac:dyDescent="0.25"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0:20" x14ac:dyDescent="0.25"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0:20" x14ac:dyDescent="0.25"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0:20" x14ac:dyDescent="0.25"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0:20" x14ac:dyDescent="0.25"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0:20" x14ac:dyDescent="0.25"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0:20" x14ac:dyDescent="0.25"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0:20" x14ac:dyDescent="0.25"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0:20" x14ac:dyDescent="0.25"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0:20" x14ac:dyDescent="0.25"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0:20" x14ac:dyDescent="0.25"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0:20" x14ac:dyDescent="0.25"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0:20" x14ac:dyDescent="0.25"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0:20" x14ac:dyDescent="0.25"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0:20" x14ac:dyDescent="0.25"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0:20" x14ac:dyDescent="0.25"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0:20" x14ac:dyDescent="0.25"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0:20" x14ac:dyDescent="0.25"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0:20" x14ac:dyDescent="0.25"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0:20" x14ac:dyDescent="0.25"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0:20" x14ac:dyDescent="0.25"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0:20" x14ac:dyDescent="0.25"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0:20" x14ac:dyDescent="0.25"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0:20" x14ac:dyDescent="0.25"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0:20" x14ac:dyDescent="0.25"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0:20" x14ac:dyDescent="0.25"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0:20" x14ac:dyDescent="0.25"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0:20" x14ac:dyDescent="0.25"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0:20" x14ac:dyDescent="0.25"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0:20" x14ac:dyDescent="0.25"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0:20" x14ac:dyDescent="0.25"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0:20" x14ac:dyDescent="0.25"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0:20" x14ac:dyDescent="0.25"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0:20" x14ac:dyDescent="0.25"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0:20" x14ac:dyDescent="0.25"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0:20" x14ac:dyDescent="0.25"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0:20" x14ac:dyDescent="0.25"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0:20" x14ac:dyDescent="0.25"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0:20" x14ac:dyDescent="0.25"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0:20" x14ac:dyDescent="0.25"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0:20" x14ac:dyDescent="0.25"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0:20" x14ac:dyDescent="0.25"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0:20" x14ac:dyDescent="0.25"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0:20" x14ac:dyDescent="0.25"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0:20" x14ac:dyDescent="0.25"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0:20" x14ac:dyDescent="0.25"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0:20" x14ac:dyDescent="0.25"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0:20" x14ac:dyDescent="0.25"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0:20" x14ac:dyDescent="0.25"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0:20" x14ac:dyDescent="0.25"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0:20" x14ac:dyDescent="0.25"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0:20" x14ac:dyDescent="0.25"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0:20" x14ac:dyDescent="0.25"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0:20" x14ac:dyDescent="0.25"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0:20" x14ac:dyDescent="0.25"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0:20" x14ac:dyDescent="0.25"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0:20" x14ac:dyDescent="0.25"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0:20" x14ac:dyDescent="0.25"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0:20" x14ac:dyDescent="0.25"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0:20" x14ac:dyDescent="0.25"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0:20" x14ac:dyDescent="0.25"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0:20" x14ac:dyDescent="0.25"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spans="10:20" x14ac:dyDescent="0.25"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0:20" x14ac:dyDescent="0.25"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0:20" x14ac:dyDescent="0.25"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0:20" x14ac:dyDescent="0.25"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0:20" x14ac:dyDescent="0.25"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0:20" x14ac:dyDescent="0.25"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0:20" x14ac:dyDescent="0.25"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0:20" x14ac:dyDescent="0.25"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0:20" x14ac:dyDescent="0.25"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0:20" x14ac:dyDescent="0.25"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0:20" x14ac:dyDescent="0.25"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0:20" x14ac:dyDescent="0.25"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0:20" x14ac:dyDescent="0.25"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0:20" x14ac:dyDescent="0.25"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0:20" x14ac:dyDescent="0.25"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0:20" x14ac:dyDescent="0.25"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0:20" x14ac:dyDescent="0.25"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0:20" x14ac:dyDescent="0.25"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0:20" x14ac:dyDescent="0.25"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0:20" x14ac:dyDescent="0.25"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0:20" x14ac:dyDescent="0.25"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0:20" x14ac:dyDescent="0.25"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0:20" x14ac:dyDescent="0.25"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0:20" x14ac:dyDescent="0.25"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0:20" x14ac:dyDescent="0.25"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0:20" x14ac:dyDescent="0.25"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0:20" x14ac:dyDescent="0.25"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0:20" x14ac:dyDescent="0.25"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0:20" x14ac:dyDescent="0.25"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0:20" x14ac:dyDescent="0.25"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0:20" x14ac:dyDescent="0.25"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0:20" x14ac:dyDescent="0.25"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0:20" x14ac:dyDescent="0.25"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0:20" x14ac:dyDescent="0.25"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0:20" x14ac:dyDescent="0.25"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0:20" x14ac:dyDescent="0.25"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0:20" x14ac:dyDescent="0.25"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0:20" x14ac:dyDescent="0.25"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0:20" x14ac:dyDescent="0.25"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0:20" x14ac:dyDescent="0.25"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0:20" x14ac:dyDescent="0.25"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0:20" x14ac:dyDescent="0.25"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0:20" x14ac:dyDescent="0.25"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0:20" x14ac:dyDescent="0.25"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0:20" x14ac:dyDescent="0.25"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0:20" x14ac:dyDescent="0.25"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0:20" x14ac:dyDescent="0.25"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0:20" x14ac:dyDescent="0.25"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0:20" x14ac:dyDescent="0.25"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0:20" x14ac:dyDescent="0.25"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0:20" x14ac:dyDescent="0.25"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0:20" x14ac:dyDescent="0.25"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0:20" x14ac:dyDescent="0.25"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0:20" x14ac:dyDescent="0.25"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0:20" x14ac:dyDescent="0.25"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0:20" x14ac:dyDescent="0.25"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0:20" x14ac:dyDescent="0.25"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0:20" x14ac:dyDescent="0.25"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0:20" x14ac:dyDescent="0.25"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0:20" x14ac:dyDescent="0.25"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0:20" x14ac:dyDescent="0.25"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0:20" x14ac:dyDescent="0.25"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0:20" x14ac:dyDescent="0.25"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0:20" x14ac:dyDescent="0.25"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0:20" x14ac:dyDescent="0.25"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0:20" x14ac:dyDescent="0.25"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0:20" x14ac:dyDescent="0.25"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0:20" x14ac:dyDescent="0.25"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0:20" x14ac:dyDescent="0.25"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0:20" x14ac:dyDescent="0.25"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0:20" x14ac:dyDescent="0.25"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0:20" x14ac:dyDescent="0.25"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0:20" x14ac:dyDescent="0.25"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0:20" x14ac:dyDescent="0.25"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0:20" x14ac:dyDescent="0.25"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0:20" x14ac:dyDescent="0.25"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0:20" x14ac:dyDescent="0.25"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0:20" x14ac:dyDescent="0.25"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0:20" x14ac:dyDescent="0.25"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0:20" x14ac:dyDescent="0.25"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0:20" x14ac:dyDescent="0.25"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0:20" x14ac:dyDescent="0.25"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0:20" x14ac:dyDescent="0.25"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0:20" x14ac:dyDescent="0.25"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0:20" x14ac:dyDescent="0.25"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0:20" x14ac:dyDescent="0.25"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0:20" x14ac:dyDescent="0.25"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0:20" x14ac:dyDescent="0.25"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0:20" x14ac:dyDescent="0.25"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0:20" x14ac:dyDescent="0.25"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0:20" x14ac:dyDescent="0.25"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0:20" x14ac:dyDescent="0.25"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0:20" x14ac:dyDescent="0.25"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0:20" x14ac:dyDescent="0.25"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0:20" x14ac:dyDescent="0.25"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0:20" x14ac:dyDescent="0.25"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0:20" x14ac:dyDescent="0.25"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0:20" x14ac:dyDescent="0.25"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0:20" x14ac:dyDescent="0.25"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0:20" x14ac:dyDescent="0.25"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0:20" x14ac:dyDescent="0.25"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0:20" x14ac:dyDescent="0.25"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0:20" x14ac:dyDescent="0.25"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0:20" x14ac:dyDescent="0.25"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0:20" x14ac:dyDescent="0.25"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0:20" x14ac:dyDescent="0.25"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0:20" x14ac:dyDescent="0.25"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0:20" x14ac:dyDescent="0.25"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0:20" x14ac:dyDescent="0.25"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0:20" x14ac:dyDescent="0.25"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0:20" x14ac:dyDescent="0.25"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0:20" x14ac:dyDescent="0.25"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0:20" x14ac:dyDescent="0.25"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0:20" x14ac:dyDescent="0.25"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0:20" x14ac:dyDescent="0.25"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0:20" x14ac:dyDescent="0.25"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0:20" x14ac:dyDescent="0.25"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0:20" x14ac:dyDescent="0.25"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0:20" x14ac:dyDescent="0.25"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0:20" x14ac:dyDescent="0.25"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0:20" x14ac:dyDescent="0.25"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0:20" x14ac:dyDescent="0.25"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0:20" x14ac:dyDescent="0.25"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0:20" x14ac:dyDescent="0.25"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0:20" x14ac:dyDescent="0.25"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0:20" x14ac:dyDescent="0.25"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0:20" x14ac:dyDescent="0.25"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0:20" x14ac:dyDescent="0.25"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0:20" x14ac:dyDescent="0.25"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0:20" x14ac:dyDescent="0.25"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0:20" x14ac:dyDescent="0.25"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0:20" x14ac:dyDescent="0.25"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0:20" x14ac:dyDescent="0.25"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0:20" x14ac:dyDescent="0.25"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0:20" x14ac:dyDescent="0.25"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0:20" x14ac:dyDescent="0.25"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0:20" x14ac:dyDescent="0.25"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0:20" x14ac:dyDescent="0.25"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0:20" x14ac:dyDescent="0.25"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0:20" x14ac:dyDescent="0.25"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0:20" x14ac:dyDescent="0.25"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0:20" x14ac:dyDescent="0.25"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0:20" x14ac:dyDescent="0.25"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0:20" x14ac:dyDescent="0.25"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0:20" x14ac:dyDescent="0.25"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0:20" x14ac:dyDescent="0.25"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0:20" x14ac:dyDescent="0.25"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0:20" x14ac:dyDescent="0.25"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0:20" x14ac:dyDescent="0.25"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0:20" x14ac:dyDescent="0.25"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0:20" x14ac:dyDescent="0.25"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0:20" x14ac:dyDescent="0.25"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0:20" x14ac:dyDescent="0.25"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0:20" x14ac:dyDescent="0.25"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0:20" x14ac:dyDescent="0.25"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0:20" x14ac:dyDescent="0.25"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0:20" x14ac:dyDescent="0.25"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0:20" x14ac:dyDescent="0.25"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0:20" x14ac:dyDescent="0.25"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0:20" x14ac:dyDescent="0.25"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0:20" x14ac:dyDescent="0.25"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0:20" x14ac:dyDescent="0.25"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0:20" x14ac:dyDescent="0.25"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0:20" x14ac:dyDescent="0.25"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0:20" x14ac:dyDescent="0.25"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0:20" x14ac:dyDescent="0.25"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0:20" x14ac:dyDescent="0.25"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0:20" x14ac:dyDescent="0.25"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0:20" x14ac:dyDescent="0.25"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0:20" x14ac:dyDescent="0.25"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0:20" x14ac:dyDescent="0.25"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0:20" x14ac:dyDescent="0.25"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0:20" x14ac:dyDescent="0.25"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0:20" x14ac:dyDescent="0.25"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0:20" x14ac:dyDescent="0.25"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0:20" x14ac:dyDescent="0.25"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0:20" x14ac:dyDescent="0.25"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0:20" x14ac:dyDescent="0.25"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0:20" x14ac:dyDescent="0.25"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0:20" x14ac:dyDescent="0.25"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0:20" x14ac:dyDescent="0.25"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0:20" x14ac:dyDescent="0.25"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0:20" x14ac:dyDescent="0.25"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0:20" x14ac:dyDescent="0.25"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0:20" x14ac:dyDescent="0.25"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0:20" x14ac:dyDescent="0.25"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0:20" x14ac:dyDescent="0.25"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0:20" x14ac:dyDescent="0.25"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0:20" x14ac:dyDescent="0.25"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0:20" x14ac:dyDescent="0.25"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0:20" x14ac:dyDescent="0.25"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0:20" x14ac:dyDescent="0.25"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0:20" x14ac:dyDescent="0.25"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0:20" x14ac:dyDescent="0.25"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0:20" x14ac:dyDescent="0.25"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0:20" x14ac:dyDescent="0.25"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0:20" x14ac:dyDescent="0.25"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0:20" x14ac:dyDescent="0.25"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0:20" x14ac:dyDescent="0.25"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0:20" x14ac:dyDescent="0.25"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0:20" x14ac:dyDescent="0.25"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0:20" x14ac:dyDescent="0.25"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0:20" x14ac:dyDescent="0.25"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0:20" x14ac:dyDescent="0.25"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0:20" x14ac:dyDescent="0.25"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0:20" x14ac:dyDescent="0.25"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0:20" x14ac:dyDescent="0.25"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0:20" x14ac:dyDescent="0.25"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0:20" x14ac:dyDescent="0.25"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0:20" x14ac:dyDescent="0.25"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0:20" x14ac:dyDescent="0.25"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0:20" x14ac:dyDescent="0.25"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0:20" x14ac:dyDescent="0.25"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0:20" x14ac:dyDescent="0.25"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0:20" x14ac:dyDescent="0.25"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0:20" x14ac:dyDescent="0.25"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0:20" x14ac:dyDescent="0.25"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0:20" x14ac:dyDescent="0.25"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0:20" x14ac:dyDescent="0.25"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0:20" x14ac:dyDescent="0.25"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0:20" x14ac:dyDescent="0.25"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0:20" x14ac:dyDescent="0.25"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0:20" x14ac:dyDescent="0.25"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0:20" x14ac:dyDescent="0.25"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0:20" x14ac:dyDescent="0.25"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0:20" x14ac:dyDescent="0.25"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0:20" x14ac:dyDescent="0.25"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0:20" x14ac:dyDescent="0.25"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0:20" x14ac:dyDescent="0.25"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0:20" x14ac:dyDescent="0.25"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0:20" x14ac:dyDescent="0.25"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0:20" x14ac:dyDescent="0.25"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0:20" x14ac:dyDescent="0.25"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0:20" x14ac:dyDescent="0.25"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0:20" x14ac:dyDescent="0.25"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0:20" x14ac:dyDescent="0.25"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0:20" x14ac:dyDescent="0.25"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0:20" x14ac:dyDescent="0.25"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0:20" x14ac:dyDescent="0.25"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0:20" x14ac:dyDescent="0.25"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0:20" x14ac:dyDescent="0.25"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0:20" x14ac:dyDescent="0.25"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0:20" x14ac:dyDescent="0.25"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0:20" x14ac:dyDescent="0.25"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0:20" x14ac:dyDescent="0.25"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0:20" x14ac:dyDescent="0.25"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0:20" x14ac:dyDescent="0.25"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0:20" x14ac:dyDescent="0.25"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0:20" x14ac:dyDescent="0.25"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0:20" x14ac:dyDescent="0.25"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0:20" x14ac:dyDescent="0.25"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0:20" x14ac:dyDescent="0.25"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0:20" x14ac:dyDescent="0.25"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0:20" x14ac:dyDescent="0.25"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0:20" x14ac:dyDescent="0.25"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0:20" x14ac:dyDescent="0.25"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0:20" x14ac:dyDescent="0.25"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0:20" x14ac:dyDescent="0.25"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0:20" x14ac:dyDescent="0.25"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0:20" x14ac:dyDescent="0.25"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0:20" x14ac:dyDescent="0.25"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0:20" x14ac:dyDescent="0.25"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0:20" x14ac:dyDescent="0.25"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0:20" x14ac:dyDescent="0.25"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0:20" x14ac:dyDescent="0.25"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0:20" x14ac:dyDescent="0.25"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0:20" x14ac:dyDescent="0.25"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0:20" x14ac:dyDescent="0.25"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0:20" x14ac:dyDescent="0.25"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0:20" x14ac:dyDescent="0.25"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0:20" x14ac:dyDescent="0.25"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0:20" x14ac:dyDescent="0.25"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0:20" x14ac:dyDescent="0.25"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0:20" x14ac:dyDescent="0.25"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0:20" x14ac:dyDescent="0.25"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0:20" x14ac:dyDescent="0.25"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0:20" x14ac:dyDescent="0.25"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0:20" x14ac:dyDescent="0.25"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0:20" x14ac:dyDescent="0.25"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0:20" x14ac:dyDescent="0.25"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0:20" x14ac:dyDescent="0.25"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0:20" x14ac:dyDescent="0.25"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0:20" x14ac:dyDescent="0.25"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0:20" x14ac:dyDescent="0.25"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0:20" x14ac:dyDescent="0.25"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0:20" x14ac:dyDescent="0.25"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0:20" x14ac:dyDescent="0.25"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0:20" x14ac:dyDescent="0.25"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0:20" x14ac:dyDescent="0.25"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0:20" x14ac:dyDescent="0.25"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0:20" x14ac:dyDescent="0.25"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0:20" x14ac:dyDescent="0.25"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0:20" x14ac:dyDescent="0.25"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0:20" x14ac:dyDescent="0.25"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0:20" x14ac:dyDescent="0.25"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0:20" x14ac:dyDescent="0.25"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0:20" x14ac:dyDescent="0.25"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0:20" x14ac:dyDescent="0.25"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0:20" x14ac:dyDescent="0.25"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0:20" x14ac:dyDescent="0.25"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0:20" x14ac:dyDescent="0.25"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0:20" x14ac:dyDescent="0.25"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0:20" x14ac:dyDescent="0.25"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0:20" x14ac:dyDescent="0.25"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0:20" x14ac:dyDescent="0.25"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0:20" x14ac:dyDescent="0.25"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0:20" x14ac:dyDescent="0.25"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0:20" x14ac:dyDescent="0.25"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0:20" x14ac:dyDescent="0.25"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0:20" x14ac:dyDescent="0.25"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0:20" x14ac:dyDescent="0.25"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0:20" x14ac:dyDescent="0.25"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0:20" x14ac:dyDescent="0.25"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0:20" x14ac:dyDescent="0.25"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0:20" x14ac:dyDescent="0.25"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0:20" x14ac:dyDescent="0.25"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0:20" x14ac:dyDescent="0.25"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0:20" x14ac:dyDescent="0.25"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0:20" x14ac:dyDescent="0.25"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0:20" x14ac:dyDescent="0.25"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0:20" x14ac:dyDescent="0.25"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0:20" x14ac:dyDescent="0.25"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0:20" x14ac:dyDescent="0.25"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0:20" x14ac:dyDescent="0.25"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0:20" x14ac:dyDescent="0.25"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0:20" x14ac:dyDescent="0.25"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0:20" x14ac:dyDescent="0.25"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0:20" x14ac:dyDescent="0.25"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0:20" x14ac:dyDescent="0.25"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0:20" x14ac:dyDescent="0.25"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0:20" x14ac:dyDescent="0.25"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0:20" x14ac:dyDescent="0.25"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0:20" x14ac:dyDescent="0.25"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0:20" x14ac:dyDescent="0.25"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0:20" x14ac:dyDescent="0.25"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0:20" x14ac:dyDescent="0.25"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0:20" x14ac:dyDescent="0.25"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0:20" x14ac:dyDescent="0.25"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0:20" x14ac:dyDescent="0.25"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0:20" x14ac:dyDescent="0.25"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0:20" x14ac:dyDescent="0.25"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0:20" x14ac:dyDescent="0.25"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0:20" x14ac:dyDescent="0.25"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0:20" x14ac:dyDescent="0.25"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0:20" x14ac:dyDescent="0.25"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0:20" x14ac:dyDescent="0.25"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0:20" x14ac:dyDescent="0.25"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0:20" x14ac:dyDescent="0.25"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0:20" x14ac:dyDescent="0.25"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0:20" x14ac:dyDescent="0.25"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0:20" x14ac:dyDescent="0.25"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0:20" x14ac:dyDescent="0.25"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0:20" x14ac:dyDescent="0.25"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0:20" x14ac:dyDescent="0.25"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0:20" x14ac:dyDescent="0.25"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0:20" x14ac:dyDescent="0.25"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0:20" x14ac:dyDescent="0.25"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0:20" x14ac:dyDescent="0.25"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0:20" x14ac:dyDescent="0.25"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0:20" x14ac:dyDescent="0.25"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0:20" x14ac:dyDescent="0.25"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0:20" x14ac:dyDescent="0.25"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0:20" x14ac:dyDescent="0.25"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0:20" x14ac:dyDescent="0.25"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0:20" x14ac:dyDescent="0.25"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0:20" x14ac:dyDescent="0.25"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0:20" x14ac:dyDescent="0.25"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0:20" x14ac:dyDescent="0.25"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0:20" x14ac:dyDescent="0.25"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0:20" x14ac:dyDescent="0.25"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0:20" x14ac:dyDescent="0.25"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0:20" x14ac:dyDescent="0.25"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0:20" x14ac:dyDescent="0.25"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0:20" x14ac:dyDescent="0.25"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0:20" x14ac:dyDescent="0.25"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0:20" x14ac:dyDescent="0.25"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0:20" x14ac:dyDescent="0.25"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0:20" x14ac:dyDescent="0.25"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0:20" x14ac:dyDescent="0.25"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0:20" x14ac:dyDescent="0.25"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0:20" x14ac:dyDescent="0.25"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0:20" x14ac:dyDescent="0.25"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0:20" x14ac:dyDescent="0.25"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0:20" x14ac:dyDescent="0.25"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0:20" x14ac:dyDescent="0.25"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0:20" x14ac:dyDescent="0.25"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0:20" x14ac:dyDescent="0.25"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0:20" x14ac:dyDescent="0.25"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0:20" x14ac:dyDescent="0.25"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0:20" x14ac:dyDescent="0.25"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0:20" x14ac:dyDescent="0.25"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0:20" x14ac:dyDescent="0.25"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0:20" x14ac:dyDescent="0.25"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0:20" x14ac:dyDescent="0.25"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0:20" x14ac:dyDescent="0.25"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0:20" x14ac:dyDescent="0.25"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0:20" x14ac:dyDescent="0.25"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0:20" x14ac:dyDescent="0.25"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0:20" x14ac:dyDescent="0.25"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0:20" x14ac:dyDescent="0.25"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0:20" x14ac:dyDescent="0.25"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0:20" x14ac:dyDescent="0.25"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0:20" x14ac:dyDescent="0.25"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0:20" x14ac:dyDescent="0.25"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0:20" x14ac:dyDescent="0.25"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0:20" x14ac:dyDescent="0.25"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0:20" x14ac:dyDescent="0.25"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0:20" x14ac:dyDescent="0.25"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0:20" x14ac:dyDescent="0.25"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0:20" x14ac:dyDescent="0.25"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0:20" x14ac:dyDescent="0.25"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0:20" x14ac:dyDescent="0.25"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0:20" x14ac:dyDescent="0.25"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0:20" x14ac:dyDescent="0.25"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0:20" x14ac:dyDescent="0.25"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0:20" x14ac:dyDescent="0.25"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0:20" x14ac:dyDescent="0.25"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0:20" x14ac:dyDescent="0.25"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0:20" x14ac:dyDescent="0.25"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0:20" x14ac:dyDescent="0.25"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0:20" x14ac:dyDescent="0.25"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0:20" x14ac:dyDescent="0.25"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0:20" x14ac:dyDescent="0.25"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0:20" x14ac:dyDescent="0.25"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0:20" x14ac:dyDescent="0.25"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0:20" x14ac:dyDescent="0.25"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0:20" x14ac:dyDescent="0.25"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0:20" x14ac:dyDescent="0.25"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0:20" x14ac:dyDescent="0.25"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0:20" x14ac:dyDescent="0.25"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0:20" x14ac:dyDescent="0.25"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0:20" x14ac:dyDescent="0.25"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0:20" x14ac:dyDescent="0.25"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0:20" x14ac:dyDescent="0.25"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0:20" x14ac:dyDescent="0.25"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0:20" x14ac:dyDescent="0.25"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0:20" x14ac:dyDescent="0.25"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0:20" x14ac:dyDescent="0.25"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0:20" x14ac:dyDescent="0.25"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0:20" x14ac:dyDescent="0.25"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0:20" x14ac:dyDescent="0.25"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0:20" x14ac:dyDescent="0.25"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0:20" x14ac:dyDescent="0.25"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0:20" x14ac:dyDescent="0.25"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0:20" x14ac:dyDescent="0.25"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0:20" x14ac:dyDescent="0.25"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0:20" x14ac:dyDescent="0.25"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0:20" x14ac:dyDescent="0.25"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0:20" x14ac:dyDescent="0.25"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0:20" x14ac:dyDescent="0.25"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0:20" x14ac:dyDescent="0.25"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0:20" x14ac:dyDescent="0.25"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0:20" x14ac:dyDescent="0.25"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0:20" x14ac:dyDescent="0.25"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0:20" x14ac:dyDescent="0.25"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0:20" x14ac:dyDescent="0.25"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0:20" x14ac:dyDescent="0.25"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0:20" x14ac:dyDescent="0.25"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0:20" x14ac:dyDescent="0.25"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0:20" x14ac:dyDescent="0.25"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0:20" x14ac:dyDescent="0.25"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0:20" x14ac:dyDescent="0.25"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0:20" x14ac:dyDescent="0.25"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0:20" x14ac:dyDescent="0.25"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0:20" x14ac:dyDescent="0.25"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0:20" x14ac:dyDescent="0.25"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 spans="10:20" x14ac:dyDescent="0.25"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 spans="10:20" x14ac:dyDescent="0.25"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 spans="10:20" x14ac:dyDescent="0.25"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 spans="10:20" x14ac:dyDescent="0.25"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 spans="10:20" x14ac:dyDescent="0.25"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 spans="10:20" x14ac:dyDescent="0.25"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 spans="10:20" x14ac:dyDescent="0.25"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 spans="10:20" x14ac:dyDescent="0.25"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 spans="10:20" x14ac:dyDescent="0.25"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 spans="10:20" x14ac:dyDescent="0.25"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 spans="10:20" x14ac:dyDescent="0.25"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 spans="10:20" x14ac:dyDescent="0.25"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 spans="10:20" x14ac:dyDescent="0.25"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 spans="10:20" x14ac:dyDescent="0.25"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 spans="10:20" x14ac:dyDescent="0.25"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 spans="10:20" x14ac:dyDescent="0.25"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 spans="10:20" x14ac:dyDescent="0.25"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 spans="10:20" x14ac:dyDescent="0.25"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 spans="10:20" x14ac:dyDescent="0.25"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 spans="10:20" x14ac:dyDescent="0.25"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 spans="10:20" x14ac:dyDescent="0.25"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 spans="10:20" x14ac:dyDescent="0.25"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 spans="10:20" x14ac:dyDescent="0.25"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 spans="10:20" x14ac:dyDescent="0.25"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 spans="10:20" x14ac:dyDescent="0.25"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 spans="10:20" x14ac:dyDescent="0.25"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 spans="10:20" x14ac:dyDescent="0.25"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 spans="10:20" x14ac:dyDescent="0.25"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 spans="10:20" x14ac:dyDescent="0.25"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 spans="10:20" x14ac:dyDescent="0.25"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 spans="10:20" x14ac:dyDescent="0.25"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 spans="10:20" x14ac:dyDescent="0.25"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 spans="10:20" x14ac:dyDescent="0.25"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  <row r="1002" spans="10:20" x14ac:dyDescent="0.25"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</row>
    <row r="1003" spans="10:20" x14ac:dyDescent="0.25"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</row>
    <row r="1004" spans="10:20" x14ac:dyDescent="0.25"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</row>
    <row r="1005" spans="10:20" x14ac:dyDescent="0.25"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</row>
    <row r="1006" spans="10:20" x14ac:dyDescent="0.25"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</row>
    <row r="1007" spans="10:20" x14ac:dyDescent="0.25"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</row>
    <row r="1008" spans="10:20" x14ac:dyDescent="0.25"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</row>
    <row r="1009" spans="10:20" x14ac:dyDescent="0.25"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</row>
    <row r="1010" spans="10:20" x14ac:dyDescent="0.25"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</row>
    <row r="1011" spans="10:20" x14ac:dyDescent="0.25"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</row>
    <row r="1012" spans="10:20" x14ac:dyDescent="0.25"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</row>
    <row r="1013" spans="10:20" x14ac:dyDescent="0.25"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</row>
    <row r="1014" spans="10:20" x14ac:dyDescent="0.25"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</row>
    <row r="1015" spans="10:20" x14ac:dyDescent="0.25"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</row>
    <row r="1016" spans="10:20" x14ac:dyDescent="0.25"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</row>
    <row r="1017" spans="10:20" x14ac:dyDescent="0.25"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</row>
    <row r="1018" spans="10:20" x14ac:dyDescent="0.25"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</row>
    <row r="1019" spans="10:20" x14ac:dyDescent="0.25"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</row>
    <row r="1020" spans="10:20" x14ac:dyDescent="0.25"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</row>
    <row r="1021" spans="10:20" x14ac:dyDescent="0.25"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</row>
    <row r="1022" spans="10:20" x14ac:dyDescent="0.25"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</row>
    <row r="1023" spans="10:20" x14ac:dyDescent="0.25"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</row>
    <row r="1024" spans="10:20" x14ac:dyDescent="0.25"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</row>
    <row r="1025" spans="10:20" x14ac:dyDescent="0.25"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</row>
    <row r="1026" spans="10:20" x14ac:dyDescent="0.25"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</row>
    <row r="1027" spans="10:20" x14ac:dyDescent="0.25"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</row>
    <row r="1028" spans="10:20" x14ac:dyDescent="0.25"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</row>
    <row r="1029" spans="10:20" x14ac:dyDescent="0.25"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</row>
    <row r="1030" spans="10:20" x14ac:dyDescent="0.25"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</row>
    <row r="1031" spans="10:20" x14ac:dyDescent="0.25"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</row>
    <row r="1032" spans="10:20" x14ac:dyDescent="0.25"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</row>
    <row r="1033" spans="10:20" x14ac:dyDescent="0.25"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</row>
    <row r="1034" spans="10:20" x14ac:dyDescent="0.25"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</row>
    <row r="1035" spans="10:20" x14ac:dyDescent="0.25"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</row>
    <row r="1036" spans="10:20" x14ac:dyDescent="0.25"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</row>
    <row r="1037" spans="10:20" x14ac:dyDescent="0.25"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</row>
    <row r="1038" spans="10:20" x14ac:dyDescent="0.25"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</row>
    <row r="1039" spans="10:20" x14ac:dyDescent="0.25"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</row>
    <row r="1040" spans="10:20" x14ac:dyDescent="0.25"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</row>
    <row r="1041" spans="10:20" x14ac:dyDescent="0.25"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</row>
    <row r="1042" spans="10:20" x14ac:dyDescent="0.25"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</row>
    <row r="1043" spans="10:20" x14ac:dyDescent="0.25"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</row>
    <row r="1044" spans="10:20" x14ac:dyDescent="0.25"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</row>
    <row r="1045" spans="10:20" x14ac:dyDescent="0.25"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</row>
    <row r="1046" spans="10:20" x14ac:dyDescent="0.25"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</row>
    <row r="1047" spans="10:20" x14ac:dyDescent="0.25"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</row>
    <row r="1048" spans="10:20" x14ac:dyDescent="0.25"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</row>
    <row r="1049" spans="10:20" x14ac:dyDescent="0.25"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</row>
    <row r="1050" spans="10:20" x14ac:dyDescent="0.25"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</row>
    <row r="1051" spans="10:20" x14ac:dyDescent="0.25"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</row>
    <row r="1052" spans="10:20" x14ac:dyDescent="0.25"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</row>
    <row r="1053" spans="10:20" x14ac:dyDescent="0.25"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</row>
    <row r="1054" spans="10:20" x14ac:dyDescent="0.25"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</row>
    <row r="1055" spans="10:20" x14ac:dyDescent="0.25"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</row>
    <row r="1056" spans="10:20" x14ac:dyDescent="0.25"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</row>
    <row r="1057" spans="10:20" x14ac:dyDescent="0.25"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</row>
    <row r="1058" spans="10:20" x14ac:dyDescent="0.25"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</row>
    <row r="1059" spans="10:20" x14ac:dyDescent="0.25"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</row>
    <row r="1060" spans="10:20" x14ac:dyDescent="0.25"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</row>
    <row r="1061" spans="10:20" x14ac:dyDescent="0.25"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</row>
    <row r="1062" spans="10:20" x14ac:dyDescent="0.25"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</row>
    <row r="1063" spans="10:20" x14ac:dyDescent="0.25"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</row>
    <row r="1064" spans="10:20" x14ac:dyDescent="0.25"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</row>
    <row r="1065" spans="10:20" x14ac:dyDescent="0.25"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</row>
    <row r="1066" spans="10:20" x14ac:dyDescent="0.25"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</row>
    <row r="1067" spans="10:20" x14ac:dyDescent="0.25"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</row>
    <row r="1068" spans="10:20" x14ac:dyDescent="0.25"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</row>
    <row r="1069" spans="10:20" x14ac:dyDescent="0.25"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</row>
    <row r="1070" spans="10:20" x14ac:dyDescent="0.25"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</row>
    <row r="1071" spans="10:20" x14ac:dyDescent="0.25"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</row>
    <row r="1072" spans="10:20" x14ac:dyDescent="0.25"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</row>
    <row r="1073" spans="10:20" x14ac:dyDescent="0.25"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</row>
    <row r="1074" spans="10:20" x14ac:dyDescent="0.25"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</row>
    <row r="1075" spans="10:20" x14ac:dyDescent="0.25"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</row>
    <row r="1076" spans="10:20" x14ac:dyDescent="0.25"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</row>
    <row r="1077" spans="10:20" x14ac:dyDescent="0.25"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</row>
    <row r="1078" spans="10:20" x14ac:dyDescent="0.25"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</row>
    <row r="1079" spans="10:20" x14ac:dyDescent="0.25"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</row>
    <row r="1080" spans="10:20" x14ac:dyDescent="0.25"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</row>
    <row r="1081" spans="10:20" x14ac:dyDescent="0.25"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</row>
    <row r="1082" spans="10:20" x14ac:dyDescent="0.25"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</row>
    <row r="1083" spans="10:20" x14ac:dyDescent="0.25"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</row>
    <row r="1084" spans="10:20" x14ac:dyDescent="0.25"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</row>
    <row r="1085" spans="10:20" x14ac:dyDescent="0.25"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</row>
    <row r="1086" spans="10:20" x14ac:dyDescent="0.25"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</row>
    <row r="1087" spans="10:20" x14ac:dyDescent="0.25"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</row>
    <row r="1088" spans="10:20" x14ac:dyDescent="0.25"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</row>
    <row r="1089" spans="10:20" x14ac:dyDescent="0.25"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</row>
    <row r="1090" spans="10:20" x14ac:dyDescent="0.25"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</row>
    <row r="1091" spans="10:20" x14ac:dyDescent="0.25"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</row>
    <row r="1092" spans="10:20" x14ac:dyDescent="0.25"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</row>
    <row r="1093" spans="10:20" x14ac:dyDescent="0.25"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</row>
    <row r="1094" spans="10:20" x14ac:dyDescent="0.25"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</row>
    <row r="1095" spans="10:20" x14ac:dyDescent="0.25"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</row>
    <row r="1096" spans="10:20" x14ac:dyDescent="0.25"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</row>
    <row r="1097" spans="10:20" x14ac:dyDescent="0.25"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</row>
    <row r="1098" spans="10:20" x14ac:dyDescent="0.25"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</row>
    <row r="1099" spans="10:20" x14ac:dyDescent="0.25"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</row>
    <row r="1100" spans="10:20" x14ac:dyDescent="0.25"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</row>
    <row r="1101" spans="10:20" x14ac:dyDescent="0.25"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</row>
    <row r="1102" spans="10:20" x14ac:dyDescent="0.25"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</row>
    <row r="1103" spans="10:20" x14ac:dyDescent="0.25"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</row>
    <row r="1104" spans="10:20" x14ac:dyDescent="0.25"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</row>
    <row r="1105" spans="10:20" x14ac:dyDescent="0.25"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</row>
    <row r="1106" spans="10:20" x14ac:dyDescent="0.25"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</row>
    <row r="1107" spans="10:20" x14ac:dyDescent="0.25"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</row>
    <row r="1108" spans="10:20" x14ac:dyDescent="0.25"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</row>
    <row r="1109" spans="10:20" x14ac:dyDescent="0.25"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</row>
    <row r="1110" spans="10:20" x14ac:dyDescent="0.25"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</row>
    <row r="1111" spans="10:20" x14ac:dyDescent="0.25"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</row>
    <row r="1112" spans="10:20" x14ac:dyDescent="0.25"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</row>
    <row r="1113" spans="10:20" x14ac:dyDescent="0.25"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</row>
    <row r="1114" spans="10:20" x14ac:dyDescent="0.25"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</row>
    <row r="1115" spans="10:20" x14ac:dyDescent="0.25"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</row>
    <row r="1116" spans="10:20" x14ac:dyDescent="0.25"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</row>
    <row r="1117" spans="10:20" x14ac:dyDescent="0.25"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</row>
    <row r="1118" spans="10:20" x14ac:dyDescent="0.25"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</row>
    <row r="1119" spans="10:20" x14ac:dyDescent="0.25"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</row>
    <row r="1120" spans="10:20" x14ac:dyDescent="0.25"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</row>
    <row r="1121" spans="10:20" x14ac:dyDescent="0.25"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</row>
    <row r="1122" spans="10:20" x14ac:dyDescent="0.25"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</row>
    <row r="1123" spans="10:20" x14ac:dyDescent="0.25"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</row>
    <row r="1124" spans="10:20" x14ac:dyDescent="0.25"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</row>
    <row r="1125" spans="10:20" x14ac:dyDescent="0.25"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 spans="10:20" x14ac:dyDescent="0.25"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</row>
    <row r="1127" spans="10:20" x14ac:dyDescent="0.25"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</row>
    <row r="1128" spans="10:20" x14ac:dyDescent="0.25"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</row>
    <row r="1129" spans="10:20" x14ac:dyDescent="0.25"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</row>
    <row r="1130" spans="10:20" x14ac:dyDescent="0.25"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</row>
    <row r="1131" spans="10:20" x14ac:dyDescent="0.25"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</row>
    <row r="1132" spans="10:20" x14ac:dyDescent="0.25"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</row>
    <row r="1133" spans="10:20" x14ac:dyDescent="0.25"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</row>
    <row r="1134" spans="10:20" x14ac:dyDescent="0.25"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</row>
    <row r="1135" spans="10:20" x14ac:dyDescent="0.25"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</row>
    <row r="1136" spans="10:20" x14ac:dyDescent="0.25"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</row>
    <row r="1137" spans="10:20" x14ac:dyDescent="0.25"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</row>
    <row r="1138" spans="10:20" x14ac:dyDescent="0.25"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</row>
    <row r="1139" spans="10:20" x14ac:dyDescent="0.25"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</row>
    <row r="1140" spans="10:20" x14ac:dyDescent="0.25"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</row>
    <row r="1141" spans="10:20" x14ac:dyDescent="0.25"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</row>
    <row r="1142" spans="10:20" x14ac:dyDescent="0.25"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</row>
    <row r="1143" spans="10:20" x14ac:dyDescent="0.25"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</row>
    <row r="1144" spans="10:20" x14ac:dyDescent="0.25"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</row>
    <row r="1145" spans="10:20" x14ac:dyDescent="0.25"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</row>
    <row r="1146" spans="10:20" x14ac:dyDescent="0.25"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</row>
    <row r="1147" spans="10:20" x14ac:dyDescent="0.25"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</row>
    <row r="1148" spans="10:20" x14ac:dyDescent="0.25"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</row>
    <row r="1149" spans="10:20" x14ac:dyDescent="0.25"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</row>
    <row r="1150" spans="10:20" x14ac:dyDescent="0.25"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</row>
    <row r="1151" spans="10:20" x14ac:dyDescent="0.25"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</row>
    <row r="1152" spans="10:20" x14ac:dyDescent="0.25"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</row>
    <row r="1153" spans="10:20" x14ac:dyDescent="0.25"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</row>
    <row r="1154" spans="10:20" x14ac:dyDescent="0.25"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</row>
    <row r="1155" spans="10:20" x14ac:dyDescent="0.25"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</row>
    <row r="1156" spans="10:20" x14ac:dyDescent="0.25"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</row>
    <row r="1157" spans="10:20" x14ac:dyDescent="0.25"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</row>
    <row r="1158" spans="10:20" x14ac:dyDescent="0.25"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</row>
    <row r="1159" spans="10:20" x14ac:dyDescent="0.25"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</row>
    <row r="1160" spans="10:20" x14ac:dyDescent="0.25"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</row>
    <row r="1161" spans="10:20" x14ac:dyDescent="0.25"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</row>
    <row r="1162" spans="10:20" x14ac:dyDescent="0.25"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</row>
    <row r="1163" spans="10:20" x14ac:dyDescent="0.25"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</row>
    <row r="1164" spans="10:20" x14ac:dyDescent="0.25"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</row>
    <row r="1165" spans="10:20" x14ac:dyDescent="0.25"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</row>
    <row r="1166" spans="10:20" x14ac:dyDescent="0.25"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</row>
    <row r="1167" spans="10:20" x14ac:dyDescent="0.25"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</row>
    <row r="1168" spans="10:20" x14ac:dyDescent="0.25"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</row>
    <row r="1169" spans="10:20" x14ac:dyDescent="0.25"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</row>
    <row r="1170" spans="10:20" x14ac:dyDescent="0.25"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</row>
    <row r="1171" spans="10:20" x14ac:dyDescent="0.25"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</row>
    <row r="1172" spans="10:20" x14ac:dyDescent="0.25"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</row>
    <row r="1173" spans="10:20" x14ac:dyDescent="0.25"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</row>
    <row r="1174" spans="10:20" x14ac:dyDescent="0.25"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</row>
    <row r="1175" spans="10:20" x14ac:dyDescent="0.25"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</row>
    <row r="1176" spans="10:20" x14ac:dyDescent="0.25"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</row>
    <row r="1177" spans="10:20" x14ac:dyDescent="0.25"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</row>
    <row r="1178" spans="10:20" x14ac:dyDescent="0.25"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</row>
    <row r="1179" spans="10:20" x14ac:dyDescent="0.25"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</row>
    <row r="1180" spans="10:20" x14ac:dyDescent="0.25"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</row>
    <row r="1181" spans="10:20" x14ac:dyDescent="0.25"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</row>
    <row r="1182" spans="10:20" x14ac:dyDescent="0.25"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</row>
    <row r="1183" spans="10:20" x14ac:dyDescent="0.25"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</row>
    <row r="1184" spans="10:20" x14ac:dyDescent="0.25"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</row>
    <row r="1185" spans="10:20" x14ac:dyDescent="0.25"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</row>
    <row r="1186" spans="10:20" x14ac:dyDescent="0.25"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</row>
    <row r="1187" spans="10:20" x14ac:dyDescent="0.25"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</row>
    <row r="1188" spans="10:20" x14ac:dyDescent="0.25"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</row>
    <row r="1189" spans="10:20" x14ac:dyDescent="0.25"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</row>
    <row r="1190" spans="10:20" x14ac:dyDescent="0.25"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</row>
    <row r="1191" spans="10:20" x14ac:dyDescent="0.25"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</row>
    <row r="1192" spans="10:20" x14ac:dyDescent="0.25"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</row>
    <row r="1193" spans="10:20" x14ac:dyDescent="0.25"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</row>
    <row r="1194" spans="10:20" x14ac:dyDescent="0.25"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</row>
    <row r="1195" spans="10:20" x14ac:dyDescent="0.25"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</row>
    <row r="1196" spans="10:20" x14ac:dyDescent="0.25"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</row>
    <row r="1197" spans="10:20" x14ac:dyDescent="0.25"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</row>
    <row r="1198" spans="10:20" x14ac:dyDescent="0.25"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</row>
    <row r="1199" spans="10:20" x14ac:dyDescent="0.25"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</row>
    <row r="1200" spans="10:20" x14ac:dyDescent="0.25"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</row>
    <row r="1201" spans="10:20" x14ac:dyDescent="0.25"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</row>
    <row r="1202" spans="10:20" x14ac:dyDescent="0.25"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</row>
    <row r="1203" spans="10:20" x14ac:dyDescent="0.25"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</row>
    <row r="1204" spans="10:20" x14ac:dyDescent="0.25"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</row>
    <row r="1205" spans="10:20" x14ac:dyDescent="0.25"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</row>
    <row r="1206" spans="10:20" x14ac:dyDescent="0.25"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</row>
    <row r="1207" spans="10:20" x14ac:dyDescent="0.25"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</row>
    <row r="1208" spans="10:20" x14ac:dyDescent="0.25"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</row>
    <row r="1209" spans="10:20" x14ac:dyDescent="0.25"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</row>
    <row r="1210" spans="10:20" x14ac:dyDescent="0.25"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</row>
    <row r="1211" spans="10:20" x14ac:dyDescent="0.25"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</row>
    <row r="1212" spans="10:20" x14ac:dyDescent="0.25"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</row>
    <row r="1213" spans="10:20" x14ac:dyDescent="0.25"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</row>
    <row r="1214" spans="10:20" x14ac:dyDescent="0.25"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</row>
    <row r="1215" spans="10:20" x14ac:dyDescent="0.25"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</row>
    <row r="1216" spans="10:20" x14ac:dyDescent="0.25"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</row>
    <row r="1217" spans="10:20" x14ac:dyDescent="0.25"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</row>
    <row r="1218" spans="10:20" x14ac:dyDescent="0.25"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</row>
    <row r="1219" spans="10:20" x14ac:dyDescent="0.25"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</row>
    <row r="1220" spans="10:20" x14ac:dyDescent="0.25"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</row>
    <row r="1221" spans="10:20" x14ac:dyDescent="0.25"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</row>
    <row r="1222" spans="10:20" x14ac:dyDescent="0.25"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</row>
    <row r="1223" spans="10:20" x14ac:dyDescent="0.25"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</row>
    <row r="1224" spans="10:20" x14ac:dyDescent="0.25"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</row>
    <row r="1225" spans="10:20" x14ac:dyDescent="0.25"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</row>
    <row r="1226" spans="10:20" x14ac:dyDescent="0.25"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</row>
    <row r="1227" spans="10:20" x14ac:dyDescent="0.25"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</row>
    <row r="1228" spans="10:20" x14ac:dyDescent="0.25"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</row>
    <row r="1229" spans="10:20" x14ac:dyDescent="0.25"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</row>
    <row r="1230" spans="10:20" x14ac:dyDescent="0.25"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</row>
    <row r="1231" spans="10:20" x14ac:dyDescent="0.25"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</row>
    <row r="1232" spans="10:20" x14ac:dyDescent="0.25"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</row>
    <row r="1233" spans="10:20" x14ac:dyDescent="0.25"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</row>
    <row r="1234" spans="10:20" x14ac:dyDescent="0.25"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</row>
    <row r="1235" spans="10:20" x14ac:dyDescent="0.25"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</row>
    <row r="1236" spans="10:20" x14ac:dyDescent="0.25"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</row>
    <row r="1237" spans="10:20" x14ac:dyDescent="0.25"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</row>
    <row r="1238" spans="10:20" x14ac:dyDescent="0.25"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</row>
    <row r="1239" spans="10:20" x14ac:dyDescent="0.25"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</row>
    <row r="1240" spans="10:20" x14ac:dyDescent="0.25"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</row>
    <row r="1241" spans="10:20" x14ac:dyDescent="0.25"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</row>
    <row r="1242" spans="10:20" x14ac:dyDescent="0.25"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</row>
    <row r="1243" spans="10:20" x14ac:dyDescent="0.25"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</row>
    <row r="1244" spans="10:20" x14ac:dyDescent="0.25"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</row>
    <row r="1245" spans="10:20" x14ac:dyDescent="0.25"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</row>
    <row r="1246" spans="10:20" x14ac:dyDescent="0.25"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</row>
    <row r="1247" spans="10:20" x14ac:dyDescent="0.25"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</row>
    <row r="1248" spans="10:20" x14ac:dyDescent="0.25"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</row>
    <row r="1249" spans="10:20" x14ac:dyDescent="0.25"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</row>
    <row r="1250" spans="10:20" x14ac:dyDescent="0.25"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</row>
    <row r="1251" spans="10:20" x14ac:dyDescent="0.25"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</row>
    <row r="1252" spans="10:20" x14ac:dyDescent="0.25"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</row>
    <row r="1253" spans="10:20" x14ac:dyDescent="0.25"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</row>
    <row r="1254" spans="10:20" x14ac:dyDescent="0.25"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</row>
    <row r="1255" spans="10:20" x14ac:dyDescent="0.25"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</row>
    <row r="1256" spans="10:20" x14ac:dyDescent="0.25"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</row>
    <row r="1257" spans="10:20" x14ac:dyDescent="0.25"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</row>
    <row r="1258" spans="10:20" x14ac:dyDescent="0.25"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</row>
    <row r="1259" spans="10:20" x14ac:dyDescent="0.25"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</row>
    <row r="1260" spans="10:20" x14ac:dyDescent="0.25"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</row>
    <row r="1261" spans="10:20" x14ac:dyDescent="0.25"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</row>
    <row r="1262" spans="10:20" x14ac:dyDescent="0.25"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</row>
    <row r="1263" spans="10:20" x14ac:dyDescent="0.25"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</row>
    <row r="1264" spans="10:20" x14ac:dyDescent="0.25"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</row>
    <row r="1265" spans="10:20" x14ac:dyDescent="0.25"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</row>
    <row r="1266" spans="10:20" x14ac:dyDescent="0.25"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</row>
    <row r="1267" spans="10:20" x14ac:dyDescent="0.25"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</row>
    <row r="1268" spans="10:20" x14ac:dyDescent="0.25"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</row>
    <row r="1269" spans="10:20" x14ac:dyDescent="0.25"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</row>
    <row r="1270" spans="10:20" x14ac:dyDescent="0.25"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</row>
    <row r="1271" spans="10:20" x14ac:dyDescent="0.25"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</row>
    <row r="1272" spans="10:20" x14ac:dyDescent="0.25"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</row>
    <row r="1273" spans="10:20" x14ac:dyDescent="0.25"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</row>
    <row r="1274" spans="10:20" x14ac:dyDescent="0.25"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</row>
    <row r="1275" spans="10:20" x14ac:dyDescent="0.25"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</row>
    <row r="1276" spans="10:20" x14ac:dyDescent="0.25"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</row>
    <row r="1277" spans="10:20" x14ac:dyDescent="0.25"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</row>
    <row r="1278" spans="10:20" x14ac:dyDescent="0.25"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</row>
    <row r="1279" spans="10:20" x14ac:dyDescent="0.25"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</row>
    <row r="1280" spans="10:20" x14ac:dyDescent="0.25"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</row>
    <row r="1281" spans="10:20" x14ac:dyDescent="0.25"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</row>
    <row r="1282" spans="10:20" x14ac:dyDescent="0.25"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</row>
    <row r="1283" spans="10:20" x14ac:dyDescent="0.25"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</row>
    <row r="1284" spans="10:20" x14ac:dyDescent="0.25"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</row>
    <row r="1285" spans="10:20" x14ac:dyDescent="0.25"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</row>
    <row r="1286" spans="10:20" x14ac:dyDescent="0.25"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</row>
    <row r="1287" spans="10:20" x14ac:dyDescent="0.25"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</row>
    <row r="1288" spans="10:20" x14ac:dyDescent="0.25"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</row>
    <row r="1289" spans="10:20" x14ac:dyDescent="0.25"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</row>
    <row r="1290" spans="10:20" x14ac:dyDescent="0.25"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</row>
    <row r="1291" spans="10:20" x14ac:dyDescent="0.25"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</row>
    <row r="1292" spans="10:20" x14ac:dyDescent="0.25"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</row>
    <row r="1293" spans="10:20" x14ac:dyDescent="0.25"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</row>
    <row r="1294" spans="10:20" x14ac:dyDescent="0.25"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</row>
    <row r="1295" spans="10:20" x14ac:dyDescent="0.25"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</row>
    <row r="1296" spans="10:20" x14ac:dyDescent="0.25"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</row>
    <row r="1297" spans="10:20" x14ac:dyDescent="0.25"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</row>
    <row r="1298" spans="10:20" x14ac:dyDescent="0.25"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</row>
    <row r="1299" spans="10:20" x14ac:dyDescent="0.25"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</row>
    <row r="1300" spans="10:20" x14ac:dyDescent="0.25"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</row>
    <row r="1301" spans="10:20" x14ac:dyDescent="0.25"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</row>
    <row r="1302" spans="10:20" x14ac:dyDescent="0.25"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</row>
    <row r="1303" spans="10:20" x14ac:dyDescent="0.25"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</row>
    <row r="1304" spans="10:20" x14ac:dyDescent="0.25"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</row>
    <row r="1305" spans="10:20" x14ac:dyDescent="0.25"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</row>
    <row r="1306" spans="10:20" x14ac:dyDescent="0.25"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</row>
    <row r="1307" spans="10:20" x14ac:dyDescent="0.25"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</row>
    <row r="1308" spans="10:20" x14ac:dyDescent="0.25"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</row>
    <row r="1309" spans="10:20" x14ac:dyDescent="0.25"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</row>
    <row r="1310" spans="10:20" x14ac:dyDescent="0.25"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</row>
    <row r="1311" spans="10:20" x14ac:dyDescent="0.25"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</row>
    <row r="1312" spans="10:20" x14ac:dyDescent="0.25"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</row>
    <row r="1313" spans="10:20" x14ac:dyDescent="0.25"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</row>
    <row r="1314" spans="10:20" x14ac:dyDescent="0.25"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</row>
    <row r="1315" spans="10:20" x14ac:dyDescent="0.25"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</row>
    <row r="1316" spans="10:20" x14ac:dyDescent="0.25"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</row>
    <row r="1317" spans="10:20" x14ac:dyDescent="0.25"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</row>
    <row r="1318" spans="10:20" x14ac:dyDescent="0.25"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</row>
    <row r="1319" spans="10:20" x14ac:dyDescent="0.25"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</row>
    <row r="1320" spans="10:20" x14ac:dyDescent="0.25"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</row>
    <row r="1321" spans="10:20" x14ac:dyDescent="0.25"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</row>
    <row r="1322" spans="10:20" x14ac:dyDescent="0.25"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</row>
    <row r="1323" spans="10:20" x14ac:dyDescent="0.25"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</row>
    <row r="1324" spans="10:20" x14ac:dyDescent="0.25"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</row>
    <row r="1325" spans="10:20" x14ac:dyDescent="0.25"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</row>
    <row r="1326" spans="10:20" x14ac:dyDescent="0.25"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</row>
    <row r="1327" spans="10:20" x14ac:dyDescent="0.25"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</row>
    <row r="1328" spans="10:20" x14ac:dyDescent="0.25"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</row>
    <row r="1329" spans="10:20" x14ac:dyDescent="0.25"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</row>
    <row r="1330" spans="10:20" x14ac:dyDescent="0.25"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</row>
    <row r="1331" spans="10:20" x14ac:dyDescent="0.25"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</row>
    <row r="1332" spans="10:20" x14ac:dyDescent="0.25"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</row>
    <row r="1333" spans="10:20" x14ac:dyDescent="0.25"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</row>
    <row r="1334" spans="10:20" x14ac:dyDescent="0.25"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</row>
    <row r="1335" spans="10:20" x14ac:dyDescent="0.25"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</row>
    <row r="1336" spans="10:20" x14ac:dyDescent="0.25"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</row>
    <row r="1337" spans="10:20" x14ac:dyDescent="0.25"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</row>
    <row r="1338" spans="10:20" x14ac:dyDescent="0.25"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</row>
    <row r="1339" spans="10:20" x14ac:dyDescent="0.25"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</row>
    <row r="1340" spans="10:20" x14ac:dyDescent="0.25"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</row>
    <row r="1341" spans="10:20" x14ac:dyDescent="0.25"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</row>
    <row r="1342" spans="10:20" x14ac:dyDescent="0.25"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</row>
    <row r="1343" spans="10:20" x14ac:dyDescent="0.25"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</row>
    <row r="1344" spans="10:20" x14ac:dyDescent="0.25"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</row>
    <row r="1345" spans="10:20" x14ac:dyDescent="0.25"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</row>
    <row r="1346" spans="10:20" x14ac:dyDescent="0.25"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</row>
    <row r="1347" spans="10:20" x14ac:dyDescent="0.25"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</row>
    <row r="1348" spans="10:20" x14ac:dyDescent="0.25"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</row>
    <row r="1349" spans="10:20" x14ac:dyDescent="0.25"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</row>
    <row r="1350" spans="10:20" x14ac:dyDescent="0.25"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</row>
    <row r="1351" spans="10:20" x14ac:dyDescent="0.25"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</row>
    <row r="1352" spans="10:20" x14ac:dyDescent="0.25"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</row>
    <row r="1353" spans="10:20" x14ac:dyDescent="0.25"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</row>
    <row r="1354" spans="10:20" x14ac:dyDescent="0.25"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</row>
    <row r="1355" spans="10:20" x14ac:dyDescent="0.25"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</row>
    <row r="1356" spans="10:20" x14ac:dyDescent="0.25"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</row>
    <row r="1357" spans="10:20" x14ac:dyDescent="0.25"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</row>
    <row r="1358" spans="10:20" x14ac:dyDescent="0.25"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</row>
    <row r="1359" spans="10:20" x14ac:dyDescent="0.25"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</row>
    <row r="1360" spans="10:20" x14ac:dyDescent="0.25"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</row>
    <row r="1361" spans="10:20" x14ac:dyDescent="0.25"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</row>
    <row r="1362" spans="10:20" x14ac:dyDescent="0.25"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</row>
    <row r="1363" spans="10:20" x14ac:dyDescent="0.25"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</row>
    <row r="1364" spans="10:20" x14ac:dyDescent="0.25"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</row>
    <row r="1365" spans="10:20" x14ac:dyDescent="0.25"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</row>
    <row r="1366" spans="10:20" x14ac:dyDescent="0.25"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</row>
    <row r="1367" spans="10:20" x14ac:dyDescent="0.25"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</row>
    <row r="1368" spans="10:20" x14ac:dyDescent="0.25"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</row>
    <row r="1369" spans="10:20" x14ac:dyDescent="0.25"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</row>
    <row r="1370" spans="10:20" x14ac:dyDescent="0.25"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</row>
    <row r="1371" spans="10:20" x14ac:dyDescent="0.25"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</row>
    <row r="1372" spans="10:20" x14ac:dyDescent="0.25"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</row>
    <row r="1373" spans="10:20" x14ac:dyDescent="0.25"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</row>
    <row r="1374" spans="10:20" x14ac:dyDescent="0.25"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</row>
    <row r="1375" spans="10:20" x14ac:dyDescent="0.25"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</row>
    <row r="1376" spans="10:20" x14ac:dyDescent="0.25"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</row>
    <row r="1377" spans="10:20" x14ac:dyDescent="0.25"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</row>
    <row r="1378" spans="10:20" x14ac:dyDescent="0.25"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</row>
    <row r="1379" spans="10:20" x14ac:dyDescent="0.25"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</row>
    <row r="1380" spans="10:20" x14ac:dyDescent="0.25"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</row>
    <row r="1381" spans="10:20" x14ac:dyDescent="0.25"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</row>
    <row r="1382" spans="10:20" x14ac:dyDescent="0.25"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</row>
    <row r="1383" spans="10:20" x14ac:dyDescent="0.25"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</row>
    <row r="1384" spans="10:20" x14ac:dyDescent="0.25"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</row>
    <row r="1385" spans="10:20" x14ac:dyDescent="0.25"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</row>
    <row r="1386" spans="10:20" x14ac:dyDescent="0.25"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</row>
    <row r="1387" spans="10:20" x14ac:dyDescent="0.25"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</row>
    <row r="1388" spans="10:20" x14ac:dyDescent="0.25"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</row>
    <row r="1389" spans="10:20" x14ac:dyDescent="0.25"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</row>
    <row r="1390" spans="10:20" x14ac:dyDescent="0.25"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</row>
    <row r="1391" spans="10:20" x14ac:dyDescent="0.25"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</row>
    <row r="1392" spans="10:20" x14ac:dyDescent="0.25"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</row>
    <row r="1393" spans="10:20" x14ac:dyDescent="0.25"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</row>
    <row r="1394" spans="10:20" x14ac:dyDescent="0.25"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</row>
    <row r="1395" spans="10:20" x14ac:dyDescent="0.25"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</row>
    <row r="1396" spans="10:20" x14ac:dyDescent="0.25"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</row>
    <row r="1397" spans="10:20" x14ac:dyDescent="0.25"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</row>
    <row r="1398" spans="10:20" x14ac:dyDescent="0.25"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</row>
    <row r="1399" spans="10:20" x14ac:dyDescent="0.25"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</row>
    <row r="1400" spans="10:20" x14ac:dyDescent="0.25"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</row>
    <row r="1401" spans="10:20" x14ac:dyDescent="0.25"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</row>
    <row r="1402" spans="10:20" x14ac:dyDescent="0.25"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</row>
    <row r="1403" spans="10:20" x14ac:dyDescent="0.25"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</row>
    <row r="1404" spans="10:20" x14ac:dyDescent="0.25"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</row>
    <row r="1405" spans="10:20" x14ac:dyDescent="0.25"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</row>
    <row r="1406" spans="10:20" x14ac:dyDescent="0.25"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</row>
    <row r="1407" spans="10:20" x14ac:dyDescent="0.25"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</row>
    <row r="1408" spans="10:20" x14ac:dyDescent="0.25"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</row>
    <row r="1409" spans="10:20" x14ac:dyDescent="0.25"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</row>
    <row r="1410" spans="10:20" x14ac:dyDescent="0.25"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</row>
    <row r="1411" spans="10:20" x14ac:dyDescent="0.25"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</row>
    <row r="1412" spans="10:20" x14ac:dyDescent="0.25"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</row>
    <row r="1413" spans="10:20" x14ac:dyDescent="0.25"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</row>
    <row r="1414" spans="10:20" x14ac:dyDescent="0.25"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</row>
    <row r="1415" spans="10:20" x14ac:dyDescent="0.25"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</row>
    <row r="1416" spans="10:20" x14ac:dyDescent="0.25"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</row>
    <row r="1417" spans="10:20" x14ac:dyDescent="0.25"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</row>
    <row r="1418" spans="10:20" x14ac:dyDescent="0.25"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</row>
    <row r="1419" spans="10:20" x14ac:dyDescent="0.25"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</row>
    <row r="1420" spans="10:20" x14ac:dyDescent="0.25"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</row>
    <row r="1421" spans="10:20" x14ac:dyDescent="0.25"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</row>
    <row r="1422" spans="10:20" x14ac:dyDescent="0.25"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</row>
    <row r="1423" spans="10:20" x14ac:dyDescent="0.25"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</row>
    <row r="1424" spans="10:20" x14ac:dyDescent="0.25"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</row>
    <row r="1425" spans="10:20" x14ac:dyDescent="0.25"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</row>
    <row r="1426" spans="10:20" x14ac:dyDescent="0.25"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</row>
    <row r="1427" spans="10:20" x14ac:dyDescent="0.25"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</row>
    <row r="1428" spans="10:20" x14ac:dyDescent="0.25"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</row>
    <row r="1429" spans="10:20" x14ac:dyDescent="0.25"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</row>
    <row r="1430" spans="10:20" x14ac:dyDescent="0.25"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</row>
    <row r="1431" spans="10:20" x14ac:dyDescent="0.25"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</row>
    <row r="1432" spans="10:20" x14ac:dyDescent="0.25"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</row>
    <row r="1433" spans="10:20" x14ac:dyDescent="0.25"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</row>
    <row r="1434" spans="10:20" x14ac:dyDescent="0.25"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</row>
    <row r="1435" spans="10:20" x14ac:dyDescent="0.25"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</row>
    <row r="1436" spans="10:20" x14ac:dyDescent="0.25"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</row>
    <row r="1437" spans="10:20" x14ac:dyDescent="0.25"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</row>
    <row r="1438" spans="10:20" x14ac:dyDescent="0.25"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</row>
    <row r="1439" spans="10:20" x14ac:dyDescent="0.25"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</row>
    <row r="1440" spans="10:20" x14ac:dyDescent="0.25"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</row>
    <row r="1441" spans="10:20" x14ac:dyDescent="0.25"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</row>
    <row r="1442" spans="10:20" x14ac:dyDescent="0.25"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</row>
    <row r="1443" spans="10:20" x14ac:dyDescent="0.25"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</row>
    <row r="1444" spans="10:20" x14ac:dyDescent="0.25"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</row>
    <row r="1445" spans="10:20" x14ac:dyDescent="0.25"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</row>
    <row r="1446" spans="10:20" x14ac:dyDescent="0.25"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</row>
    <row r="1447" spans="10:20" x14ac:dyDescent="0.25"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</row>
    <row r="1448" spans="10:20" x14ac:dyDescent="0.25"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</row>
    <row r="1449" spans="10:20" x14ac:dyDescent="0.25"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</row>
    <row r="1450" spans="10:20" x14ac:dyDescent="0.25"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</row>
    <row r="1451" spans="10:20" x14ac:dyDescent="0.25"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</row>
    <row r="1452" spans="10:20" x14ac:dyDescent="0.25"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</row>
    <row r="1453" spans="10:20" x14ac:dyDescent="0.25"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</row>
    <row r="1454" spans="10:20" x14ac:dyDescent="0.25"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</row>
    <row r="1455" spans="10:20" x14ac:dyDescent="0.25"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</row>
    <row r="1456" spans="10:20" x14ac:dyDescent="0.25"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</row>
    <row r="1457" spans="10:20" x14ac:dyDescent="0.25"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</row>
    <row r="1458" spans="10:20" x14ac:dyDescent="0.25"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</row>
    <row r="1459" spans="10:20" x14ac:dyDescent="0.25"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</row>
    <row r="1460" spans="10:20" x14ac:dyDescent="0.25"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</row>
    <row r="1461" spans="10:20" x14ac:dyDescent="0.25"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</row>
    <row r="1462" spans="10:20" x14ac:dyDescent="0.25"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</row>
    <row r="1463" spans="10:20" x14ac:dyDescent="0.25"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</row>
    <row r="1464" spans="10:20" x14ac:dyDescent="0.25"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</row>
    <row r="1465" spans="10:20" x14ac:dyDescent="0.25"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</row>
    <row r="1466" spans="10:20" x14ac:dyDescent="0.25"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</row>
    <row r="1467" spans="10:20" x14ac:dyDescent="0.25"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</row>
    <row r="1468" spans="10:20" x14ac:dyDescent="0.25"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</row>
    <row r="1469" spans="10:20" x14ac:dyDescent="0.25"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</row>
    <row r="1470" spans="10:20" x14ac:dyDescent="0.25"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</row>
    <row r="1471" spans="10:20" x14ac:dyDescent="0.25"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</row>
    <row r="1472" spans="10:20" x14ac:dyDescent="0.25"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</row>
    <row r="1473" spans="10:20" x14ac:dyDescent="0.25"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</row>
    <row r="1474" spans="10:20" x14ac:dyDescent="0.25"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</row>
    <row r="1475" spans="10:20" x14ac:dyDescent="0.25"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</row>
    <row r="1476" spans="10:20" x14ac:dyDescent="0.25"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</row>
    <row r="1477" spans="10:20" x14ac:dyDescent="0.25"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</row>
    <row r="1478" spans="10:20" x14ac:dyDescent="0.25"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</row>
    <row r="1479" spans="10:20" x14ac:dyDescent="0.25"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</row>
    <row r="1480" spans="10:20" x14ac:dyDescent="0.25"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</row>
    <row r="1481" spans="10:20" x14ac:dyDescent="0.25"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</row>
    <row r="1482" spans="10:20" x14ac:dyDescent="0.25"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</row>
    <row r="1483" spans="10:20" x14ac:dyDescent="0.25"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</row>
    <row r="1484" spans="10:20" x14ac:dyDescent="0.25"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</row>
    <row r="1485" spans="10:20" x14ac:dyDescent="0.25"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</row>
    <row r="1486" spans="10:20" x14ac:dyDescent="0.25"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</row>
    <row r="1487" spans="10:20" x14ac:dyDescent="0.25"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</row>
    <row r="1488" spans="10:20" x14ac:dyDescent="0.25"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</row>
    <row r="1489" spans="10:20" x14ac:dyDescent="0.25"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</row>
    <row r="1490" spans="10:20" x14ac:dyDescent="0.25"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</row>
    <row r="1491" spans="10:20" x14ac:dyDescent="0.25"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</row>
    <row r="1492" spans="10:20" x14ac:dyDescent="0.25"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</row>
    <row r="1493" spans="10:20" x14ac:dyDescent="0.25"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</row>
    <row r="1494" spans="10:20" x14ac:dyDescent="0.25"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</row>
    <row r="1495" spans="10:20" x14ac:dyDescent="0.25"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</row>
    <row r="1496" spans="10:20" x14ac:dyDescent="0.25"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</row>
    <row r="1497" spans="10:20" x14ac:dyDescent="0.25"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</row>
    <row r="1498" spans="10:20" x14ac:dyDescent="0.25"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</row>
    <row r="1499" spans="10:20" x14ac:dyDescent="0.25"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</row>
    <row r="1500" spans="10:20" x14ac:dyDescent="0.25"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</row>
    <row r="1501" spans="10:20" x14ac:dyDescent="0.25"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</row>
    <row r="1502" spans="10:20" x14ac:dyDescent="0.25"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</row>
    <row r="1503" spans="10:20" x14ac:dyDescent="0.25"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</row>
    <row r="1504" spans="10:20" x14ac:dyDescent="0.25"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</row>
    <row r="1505" spans="10:20" x14ac:dyDescent="0.25"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</row>
    <row r="1506" spans="10:20" x14ac:dyDescent="0.25"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</row>
    <row r="1507" spans="10:20" x14ac:dyDescent="0.25"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</row>
    <row r="1508" spans="10:20" x14ac:dyDescent="0.25"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</row>
    <row r="1509" spans="10:20" x14ac:dyDescent="0.25"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</row>
    <row r="1510" spans="10:20" x14ac:dyDescent="0.25"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</row>
    <row r="1511" spans="10:20" x14ac:dyDescent="0.25"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</row>
    <row r="1512" spans="10:20" x14ac:dyDescent="0.25"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</row>
    <row r="1513" spans="10:20" x14ac:dyDescent="0.25"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</row>
    <row r="1514" spans="10:20" x14ac:dyDescent="0.25"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</row>
    <row r="1515" spans="10:20" x14ac:dyDescent="0.25"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</row>
    <row r="1516" spans="10:20" x14ac:dyDescent="0.25"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</row>
    <row r="1517" spans="10:20" x14ac:dyDescent="0.25"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</row>
    <row r="1518" spans="10:20" x14ac:dyDescent="0.25"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</row>
    <row r="1519" spans="10:20" x14ac:dyDescent="0.25"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</row>
    <row r="1520" spans="10:20" x14ac:dyDescent="0.25"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</row>
    <row r="1521" spans="10:20" x14ac:dyDescent="0.25"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</row>
    <row r="1522" spans="10:20" x14ac:dyDescent="0.25"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</row>
    <row r="1523" spans="10:20" x14ac:dyDescent="0.25"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</row>
    <row r="1524" spans="10:20" x14ac:dyDescent="0.25"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</row>
    <row r="1525" spans="10:20" x14ac:dyDescent="0.25"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</row>
    <row r="1526" spans="10:20" x14ac:dyDescent="0.25"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</row>
    <row r="1527" spans="10:20" x14ac:dyDescent="0.25"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</row>
    <row r="1528" spans="10:20" x14ac:dyDescent="0.25"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</row>
    <row r="1529" spans="10:20" x14ac:dyDescent="0.25"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</row>
    <row r="1530" spans="10:20" x14ac:dyDescent="0.25"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</row>
    <row r="1531" spans="10:20" x14ac:dyDescent="0.25"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</row>
    <row r="1532" spans="10:20" x14ac:dyDescent="0.25"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</row>
    <row r="1533" spans="10:20" x14ac:dyDescent="0.25"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</row>
    <row r="1534" spans="10:20" x14ac:dyDescent="0.25"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</row>
    <row r="1535" spans="10:20" x14ac:dyDescent="0.25"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</row>
    <row r="1536" spans="10:20" x14ac:dyDescent="0.25"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</row>
    <row r="1537" spans="10:20" x14ac:dyDescent="0.25"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</row>
    <row r="1538" spans="10:20" x14ac:dyDescent="0.25"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</row>
    <row r="1539" spans="10:20" x14ac:dyDescent="0.25"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</row>
    <row r="1540" spans="10:20" x14ac:dyDescent="0.25"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</row>
    <row r="1541" spans="10:20" x14ac:dyDescent="0.25"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</row>
    <row r="1542" spans="10:20" x14ac:dyDescent="0.25"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</row>
    <row r="1543" spans="10:20" x14ac:dyDescent="0.25"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</row>
    <row r="1544" spans="10:20" x14ac:dyDescent="0.25"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</row>
    <row r="1545" spans="10:20" x14ac:dyDescent="0.25"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</row>
    <row r="1546" spans="10:20" x14ac:dyDescent="0.25"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</row>
    <row r="1547" spans="10:20" x14ac:dyDescent="0.25"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</row>
    <row r="1548" spans="10:20" x14ac:dyDescent="0.25"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</row>
    <row r="1549" spans="10:20" x14ac:dyDescent="0.25"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</row>
    <row r="1550" spans="10:20" x14ac:dyDescent="0.25"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</row>
    <row r="1551" spans="10:20" x14ac:dyDescent="0.25"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</row>
    <row r="1552" spans="10:20" x14ac:dyDescent="0.25"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</row>
    <row r="1553" spans="10:20" x14ac:dyDescent="0.25"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</row>
    <row r="1554" spans="10:20" x14ac:dyDescent="0.25"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</row>
    <row r="1555" spans="10:20" x14ac:dyDescent="0.25"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</row>
    <row r="1556" spans="10:20" x14ac:dyDescent="0.25"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</row>
    <row r="1557" spans="10:20" x14ac:dyDescent="0.25"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</row>
    <row r="1558" spans="10:20" x14ac:dyDescent="0.25"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</row>
    <row r="1559" spans="10:20" x14ac:dyDescent="0.25"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</row>
    <row r="1560" spans="10:20" x14ac:dyDescent="0.25"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</row>
    <row r="1561" spans="10:20" x14ac:dyDescent="0.25"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</row>
    <row r="1562" spans="10:20" x14ac:dyDescent="0.25"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</row>
    <row r="1563" spans="10:20" x14ac:dyDescent="0.25"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</row>
    <row r="1564" spans="10:20" x14ac:dyDescent="0.25"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</row>
    <row r="1565" spans="10:20" x14ac:dyDescent="0.25"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</row>
    <row r="1566" spans="10:20" x14ac:dyDescent="0.25"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</row>
    <row r="1567" spans="10:20" x14ac:dyDescent="0.25"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</row>
    <row r="1568" spans="10:20" x14ac:dyDescent="0.25"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</row>
    <row r="1569" spans="10:20" x14ac:dyDescent="0.25"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</row>
    <row r="1570" spans="10:20" x14ac:dyDescent="0.25"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</row>
    <row r="1571" spans="10:20" x14ac:dyDescent="0.25"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</row>
    <row r="1572" spans="10:20" x14ac:dyDescent="0.25"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</row>
    <row r="1573" spans="10:20" x14ac:dyDescent="0.25"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</row>
    <row r="1574" spans="10:20" x14ac:dyDescent="0.25"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</row>
    <row r="1575" spans="10:20" x14ac:dyDescent="0.25"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</row>
    <row r="1576" spans="10:20" x14ac:dyDescent="0.25"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</row>
    <row r="1577" spans="10:20" x14ac:dyDescent="0.25"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</row>
    <row r="1578" spans="10:20" x14ac:dyDescent="0.25"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</row>
    <row r="1579" spans="10:20" x14ac:dyDescent="0.25"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</row>
    <row r="1580" spans="10:20" x14ac:dyDescent="0.25"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</row>
    <row r="1581" spans="10:20" x14ac:dyDescent="0.25"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</row>
    <row r="1582" spans="10:20" x14ac:dyDescent="0.25"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</row>
    <row r="1583" spans="10:20" x14ac:dyDescent="0.25"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</row>
    <row r="1584" spans="10:20" x14ac:dyDescent="0.25"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</row>
    <row r="1585" spans="10:20" x14ac:dyDescent="0.25"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</row>
    <row r="1586" spans="10:20" x14ac:dyDescent="0.25"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</row>
    <row r="1587" spans="10:20" x14ac:dyDescent="0.25"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</row>
    <row r="1588" spans="10:20" x14ac:dyDescent="0.25"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</row>
    <row r="1589" spans="10:20" x14ac:dyDescent="0.25"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</row>
    <row r="1590" spans="10:20" x14ac:dyDescent="0.25"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</row>
    <row r="1591" spans="10:20" x14ac:dyDescent="0.25"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</row>
    <row r="1592" spans="10:20" x14ac:dyDescent="0.25"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</row>
    <row r="1593" spans="10:20" x14ac:dyDescent="0.25"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</row>
    <row r="1594" spans="10:20" x14ac:dyDescent="0.25"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</row>
    <row r="1595" spans="10:20" x14ac:dyDescent="0.25"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</row>
    <row r="1596" spans="10:20" x14ac:dyDescent="0.25"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</row>
    <row r="1597" spans="10:20" x14ac:dyDescent="0.25"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</row>
    <row r="1598" spans="10:20" x14ac:dyDescent="0.25"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</row>
    <row r="1599" spans="10:20" x14ac:dyDescent="0.25"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</row>
    <row r="1600" spans="10:20" x14ac:dyDescent="0.25"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</row>
    <row r="1601" spans="10:20" x14ac:dyDescent="0.25"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</row>
    <row r="1602" spans="10:20" x14ac:dyDescent="0.25"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</row>
    <row r="1603" spans="10:20" x14ac:dyDescent="0.25"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</row>
    <row r="1604" spans="10:20" x14ac:dyDescent="0.25"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</row>
    <row r="1605" spans="10:20" x14ac:dyDescent="0.25"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</row>
    <row r="1606" spans="10:20" x14ac:dyDescent="0.25"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</row>
    <row r="1607" spans="10:20" x14ac:dyDescent="0.25"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</row>
    <row r="1608" spans="10:20" x14ac:dyDescent="0.25"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</row>
    <row r="1609" spans="10:20" x14ac:dyDescent="0.25"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</row>
    <row r="1610" spans="10:20" x14ac:dyDescent="0.25"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</row>
    <row r="1611" spans="10:20" x14ac:dyDescent="0.25"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</row>
    <row r="1612" spans="10:20" x14ac:dyDescent="0.25"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</row>
    <row r="1613" spans="10:20" x14ac:dyDescent="0.25"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</row>
    <row r="1614" spans="10:20" x14ac:dyDescent="0.25"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</row>
    <row r="1615" spans="10:20" x14ac:dyDescent="0.25"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</row>
    <row r="1616" spans="10:20" x14ac:dyDescent="0.25"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</row>
    <row r="1617" spans="10:20" x14ac:dyDescent="0.25"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</row>
    <row r="1618" spans="10:20" x14ac:dyDescent="0.25"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</row>
    <row r="1619" spans="10:20" x14ac:dyDescent="0.25"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</row>
    <row r="1620" spans="10:20" x14ac:dyDescent="0.25"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</row>
    <row r="1621" spans="10:20" x14ac:dyDescent="0.25"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</row>
    <row r="1622" spans="10:20" x14ac:dyDescent="0.25"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</row>
    <row r="1623" spans="10:20" x14ac:dyDescent="0.25"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</row>
    <row r="1624" spans="10:20" x14ac:dyDescent="0.25"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</row>
    <row r="1625" spans="10:20" x14ac:dyDescent="0.25"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</row>
    <row r="1626" spans="10:20" x14ac:dyDescent="0.25"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</row>
    <row r="1627" spans="10:20" x14ac:dyDescent="0.25"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</row>
    <row r="1628" spans="10:20" x14ac:dyDescent="0.25"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</row>
    <row r="1629" spans="10:20" x14ac:dyDescent="0.25"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</row>
    <row r="1630" spans="10:20" x14ac:dyDescent="0.25"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</row>
    <row r="1631" spans="10:20" x14ac:dyDescent="0.25"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</row>
    <row r="1632" spans="10:20" x14ac:dyDescent="0.25"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</row>
    <row r="1633" spans="10:20" x14ac:dyDescent="0.25"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</row>
    <row r="1634" spans="10:20" x14ac:dyDescent="0.25"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</row>
    <row r="1635" spans="10:20" x14ac:dyDescent="0.25"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</row>
    <row r="1636" spans="10:20" x14ac:dyDescent="0.25"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</row>
    <row r="1637" spans="10:20" x14ac:dyDescent="0.25"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</row>
    <row r="1638" spans="10:20" x14ac:dyDescent="0.25"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</row>
    <row r="1639" spans="10:20" x14ac:dyDescent="0.25"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</row>
    <row r="1640" spans="10:20" x14ac:dyDescent="0.25"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</row>
    <row r="1641" spans="10:20" x14ac:dyDescent="0.25"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</row>
    <row r="1642" spans="10:20" x14ac:dyDescent="0.25"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</row>
    <row r="1643" spans="10:20" x14ac:dyDescent="0.25"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</row>
    <row r="1644" spans="10:20" x14ac:dyDescent="0.25"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</row>
    <row r="1645" spans="10:20" x14ac:dyDescent="0.25"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</row>
    <row r="1646" spans="10:20" x14ac:dyDescent="0.25"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</row>
    <row r="1647" spans="10:20" x14ac:dyDescent="0.25"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</row>
    <row r="1648" spans="10:20" x14ac:dyDescent="0.25"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</row>
    <row r="1649" spans="10:20" x14ac:dyDescent="0.25"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</row>
    <row r="1650" spans="10:20" x14ac:dyDescent="0.25"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</row>
    <row r="1651" spans="10:20" x14ac:dyDescent="0.25"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</row>
    <row r="1652" spans="10:20" x14ac:dyDescent="0.25"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</row>
    <row r="1653" spans="10:20" x14ac:dyDescent="0.25"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</row>
    <row r="1654" spans="10:20" x14ac:dyDescent="0.25"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</row>
    <row r="1655" spans="10:20" x14ac:dyDescent="0.25"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</row>
    <row r="1656" spans="10:20" x14ac:dyDescent="0.25"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</row>
    <row r="1657" spans="10:20" x14ac:dyDescent="0.25"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</row>
    <row r="1658" spans="10:20" x14ac:dyDescent="0.25"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</row>
    <row r="1659" spans="10:20" x14ac:dyDescent="0.25"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</row>
    <row r="1660" spans="10:20" x14ac:dyDescent="0.25"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</row>
    <row r="1661" spans="10:20" x14ac:dyDescent="0.25"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</row>
    <row r="1662" spans="10:20" x14ac:dyDescent="0.25"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</row>
    <row r="1663" spans="10:20" x14ac:dyDescent="0.25"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</row>
    <row r="1664" spans="10:20" x14ac:dyDescent="0.25"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</row>
    <row r="1665" spans="10:20" x14ac:dyDescent="0.25"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</row>
    <row r="1666" spans="10:20" x14ac:dyDescent="0.25"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</row>
    <row r="1667" spans="10:20" x14ac:dyDescent="0.25"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</row>
    <row r="1668" spans="10:20" x14ac:dyDescent="0.25"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</row>
    <row r="1669" spans="10:20" x14ac:dyDescent="0.25"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</row>
    <row r="1670" spans="10:20" x14ac:dyDescent="0.25"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</row>
    <row r="1671" spans="10:20" x14ac:dyDescent="0.25"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</row>
    <row r="1672" spans="10:20" x14ac:dyDescent="0.25"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</row>
    <row r="1673" spans="10:20" x14ac:dyDescent="0.25"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</row>
    <row r="1674" spans="10:20" x14ac:dyDescent="0.25"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</row>
    <row r="1675" spans="10:20" x14ac:dyDescent="0.25"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</row>
    <row r="1676" spans="10:20" x14ac:dyDescent="0.25"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</row>
    <row r="1677" spans="10:20" x14ac:dyDescent="0.25"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</row>
    <row r="1678" spans="10:20" x14ac:dyDescent="0.25"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</row>
    <row r="1679" spans="10:20" x14ac:dyDescent="0.25"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</row>
    <row r="1680" spans="10:20" x14ac:dyDescent="0.25"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</row>
    <row r="1681" spans="10:20" x14ac:dyDescent="0.25"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</row>
    <row r="1682" spans="10:20" x14ac:dyDescent="0.25"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</row>
    <row r="1683" spans="10:20" x14ac:dyDescent="0.25"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</row>
    <row r="1684" spans="10:20" x14ac:dyDescent="0.25"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</row>
    <row r="1685" spans="10:20" x14ac:dyDescent="0.25"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</row>
    <row r="1686" spans="10:20" x14ac:dyDescent="0.25"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</row>
    <row r="1687" spans="10:20" x14ac:dyDescent="0.25"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</row>
    <row r="1688" spans="10:20" x14ac:dyDescent="0.25"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</row>
    <row r="1689" spans="10:20" x14ac:dyDescent="0.25"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</row>
    <row r="1690" spans="10:20" x14ac:dyDescent="0.25"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</row>
    <row r="1691" spans="10:20" x14ac:dyDescent="0.25"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</row>
    <row r="1692" spans="10:20" x14ac:dyDescent="0.25"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</row>
    <row r="1693" spans="10:20" x14ac:dyDescent="0.25"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</row>
    <row r="1694" spans="10:20" x14ac:dyDescent="0.25"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</row>
    <row r="1695" spans="10:20" x14ac:dyDescent="0.25"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</row>
    <row r="1696" spans="10:20" x14ac:dyDescent="0.25"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</row>
    <row r="1697" spans="10:20" x14ac:dyDescent="0.25"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</row>
    <row r="1698" spans="10:20" x14ac:dyDescent="0.25"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</row>
    <row r="1699" spans="10:20" x14ac:dyDescent="0.25"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</row>
    <row r="1700" spans="10:20" x14ac:dyDescent="0.25"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</row>
    <row r="1701" spans="10:20" x14ac:dyDescent="0.25"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</row>
    <row r="1702" spans="10:20" x14ac:dyDescent="0.25"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</row>
    <row r="1703" spans="10:20" x14ac:dyDescent="0.25"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</row>
    <row r="1704" spans="10:20" x14ac:dyDescent="0.25"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</row>
    <row r="1705" spans="10:20" x14ac:dyDescent="0.25"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</row>
    <row r="1706" spans="10:20" x14ac:dyDescent="0.25"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</row>
    <row r="1707" spans="10:20" x14ac:dyDescent="0.25"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</row>
    <row r="1708" spans="10:20" x14ac:dyDescent="0.25"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</row>
  </sheetData>
  <sheetProtection selectLockedCells="1"/>
  <mergeCells count="6">
    <mergeCell ref="E14:H14"/>
    <mergeCell ref="B2:H2"/>
    <mergeCell ref="G3:H3"/>
    <mergeCell ref="G4:H4"/>
    <mergeCell ref="G5:H5"/>
    <mergeCell ref="G6:H6"/>
  </mergeCells>
  <dataValidations count="1">
    <dataValidation type="list" allowBlank="1" showInputMessage="1" showErrorMessage="1" sqref="E14:H14">
      <formula1>$L$3:$L$10</formula1>
    </dataValidation>
  </dataValidations>
  <hyperlinks>
    <hyperlink ref="B3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08"/>
  <sheetViews>
    <sheetView showGridLines="0" tabSelected="1" zoomScaleNormal="100" zoomScaleSheetLayoutView="100" workbookViewId="0"/>
  </sheetViews>
  <sheetFormatPr defaultRowHeight="15" x14ac:dyDescent="0.25"/>
  <cols>
    <col min="1" max="1" width="2.7109375" style="25" customWidth="1"/>
    <col min="2" max="2" width="13.7109375" customWidth="1"/>
    <col min="3" max="3" width="14.140625" customWidth="1"/>
    <col min="4" max="4" width="13.140625" customWidth="1"/>
    <col min="5" max="5" width="12.28515625" customWidth="1"/>
    <col min="6" max="6" width="11.7109375" customWidth="1"/>
    <col min="9" max="9" width="6.42578125" customWidth="1"/>
    <col min="10" max="10" width="7.28515625" customWidth="1"/>
  </cols>
  <sheetData>
    <row r="1" spans="1:18" s="2" customFormat="1" x14ac:dyDescent="0.25">
      <c r="A1" s="1"/>
      <c r="I1" s="3"/>
      <c r="J1" s="1"/>
      <c r="L1" s="4"/>
      <c r="M1" s="4"/>
      <c r="N1" s="4"/>
      <c r="O1" s="4"/>
      <c r="P1" s="5"/>
      <c r="Q1" s="4"/>
      <c r="R1" s="4"/>
    </row>
    <row r="2" spans="1:18" s="9" customFormat="1" ht="19.5" customHeight="1" x14ac:dyDescent="0.25">
      <c r="A2" s="6"/>
      <c r="B2" s="61" t="s">
        <v>22</v>
      </c>
      <c r="C2" s="61"/>
      <c r="D2" s="61"/>
      <c r="E2" s="61"/>
      <c r="F2" s="61"/>
      <c r="G2" s="61"/>
      <c r="H2" s="61"/>
      <c r="I2" s="7"/>
      <c r="J2" s="8"/>
      <c r="L2" s="10"/>
      <c r="M2" s="10"/>
      <c r="N2" s="11"/>
      <c r="O2" s="10"/>
      <c r="P2" s="12"/>
      <c r="Q2" s="10"/>
      <c r="R2" s="10"/>
    </row>
    <row r="3" spans="1:18" s="14" customFormat="1" x14ac:dyDescent="0.25">
      <c r="A3" s="13"/>
      <c r="B3" s="67" t="s">
        <v>82</v>
      </c>
      <c r="F3" s="15" t="s">
        <v>0</v>
      </c>
      <c r="G3" s="62" t="s">
        <v>23</v>
      </c>
      <c r="H3" s="63"/>
      <c r="I3" s="16"/>
      <c r="J3" s="17"/>
      <c r="K3" s="38">
        <v>1</v>
      </c>
      <c r="L3" s="41" t="s">
        <v>26</v>
      </c>
      <c r="M3" s="38"/>
      <c r="N3" s="18"/>
      <c r="O3" s="18"/>
      <c r="P3" s="39">
        <f>IF(E14=L3,K3,IF(E14=L4,K4,IF(E14=L5,K5,IF(E14=L6,K6,IF(E14=L7,K7,IF(E14=L8,K8,IF(E14=L9,K9,K10)))))))</f>
        <v>5</v>
      </c>
      <c r="Q3" s="18"/>
      <c r="R3" s="18"/>
    </row>
    <row r="4" spans="1:18" s="14" customFormat="1" x14ac:dyDescent="0.25">
      <c r="A4" s="13"/>
      <c r="B4" s="20" t="s">
        <v>83</v>
      </c>
      <c r="F4" s="15" t="s">
        <v>1</v>
      </c>
      <c r="G4" s="62" t="s">
        <v>2</v>
      </c>
      <c r="H4" s="63"/>
      <c r="I4" s="16"/>
      <c r="J4" s="17"/>
      <c r="K4" s="38">
        <v>2</v>
      </c>
      <c r="L4" s="41" t="s">
        <v>27</v>
      </c>
      <c r="M4" s="38"/>
      <c r="N4" s="18"/>
      <c r="O4" s="18"/>
      <c r="P4" s="21"/>
      <c r="Q4" s="18"/>
      <c r="R4" s="18"/>
    </row>
    <row r="5" spans="1:18" s="14" customFormat="1" x14ac:dyDescent="0.25">
      <c r="A5" s="13"/>
      <c r="F5" s="15" t="s">
        <v>3</v>
      </c>
      <c r="G5" s="68" t="s">
        <v>84</v>
      </c>
      <c r="H5" s="64"/>
      <c r="I5" s="16"/>
      <c r="J5" s="17"/>
      <c r="K5" s="38">
        <v>3</v>
      </c>
      <c r="L5" s="41" t="s">
        <v>28</v>
      </c>
      <c r="M5" s="38"/>
      <c r="N5" s="18"/>
      <c r="O5" s="18"/>
      <c r="P5" s="22"/>
      <c r="Q5" s="18"/>
      <c r="R5" s="18"/>
    </row>
    <row r="6" spans="1:18" s="14" customFormat="1" x14ac:dyDescent="0.25">
      <c r="A6" s="13"/>
      <c r="B6" s="23" t="s">
        <v>4</v>
      </c>
      <c r="C6" s="24"/>
      <c r="D6" s="9"/>
      <c r="E6" s="9"/>
      <c r="F6" s="15" t="s">
        <v>5</v>
      </c>
      <c r="G6" s="65" t="s">
        <v>85</v>
      </c>
      <c r="H6" s="66"/>
      <c r="I6" s="16"/>
      <c r="J6" s="17"/>
      <c r="K6" s="38">
        <v>4</v>
      </c>
      <c r="L6" s="41" t="s">
        <v>59</v>
      </c>
      <c r="M6" s="38"/>
      <c r="N6" s="18"/>
      <c r="O6" s="18"/>
      <c r="P6" s="19"/>
      <c r="Q6" s="18"/>
      <c r="R6" s="18"/>
    </row>
    <row r="7" spans="1:18" x14ac:dyDescent="0.25">
      <c r="K7" s="38">
        <v>5</v>
      </c>
      <c r="L7" s="41" t="s">
        <v>67</v>
      </c>
      <c r="M7" s="38"/>
    </row>
    <row r="8" spans="1:18" x14ac:dyDescent="0.25">
      <c r="B8" s="26" t="s">
        <v>6</v>
      </c>
      <c r="C8" s="29"/>
      <c r="D8" s="29"/>
      <c r="E8" s="25" t="s">
        <v>7</v>
      </c>
      <c r="F8" s="25" t="s">
        <v>8</v>
      </c>
      <c r="K8" s="38">
        <v>6</v>
      </c>
      <c r="L8" s="41" t="s">
        <v>65</v>
      </c>
    </row>
    <row r="9" spans="1:18" x14ac:dyDescent="0.25">
      <c r="B9" t="s">
        <v>9</v>
      </c>
      <c r="D9" s="27" t="s">
        <v>77</v>
      </c>
      <c r="E9" s="30">
        <f>5000/7936.6414</f>
        <v>0.62998940584615548</v>
      </c>
      <c r="F9" s="30">
        <f>6000/7936.6414</f>
        <v>0.75598728701538664</v>
      </c>
      <c r="K9" s="38">
        <v>7</v>
      </c>
      <c r="L9" s="41" t="s">
        <v>66</v>
      </c>
    </row>
    <row r="10" spans="1:18" x14ac:dyDescent="0.25">
      <c r="B10" t="s">
        <v>11</v>
      </c>
      <c r="D10" s="40" t="s">
        <v>71</v>
      </c>
      <c r="E10" s="30">
        <v>65.555555555555557</v>
      </c>
      <c r="F10" s="30">
        <v>15.555555555555555</v>
      </c>
      <c r="K10" s="38">
        <v>8</v>
      </c>
      <c r="L10" s="41" t="s">
        <v>68</v>
      </c>
    </row>
    <row r="11" spans="1:18" x14ac:dyDescent="0.25">
      <c r="B11" t="s">
        <v>14</v>
      </c>
      <c r="D11" s="27" t="s">
        <v>78</v>
      </c>
      <c r="E11" s="56">
        <f>0.42*4.1868</f>
        <v>1.7584559999999998</v>
      </c>
      <c r="F11" s="56">
        <f>4.1868*0.52</f>
        <v>2.177136</v>
      </c>
    </row>
    <row r="12" spans="1:18" x14ac:dyDescent="0.25">
      <c r="D12" s="27"/>
      <c r="E12" s="34"/>
      <c r="F12" s="34"/>
      <c r="M12" t="s">
        <v>7</v>
      </c>
      <c r="N12" t="s">
        <v>8</v>
      </c>
    </row>
    <row r="13" spans="1:18" x14ac:dyDescent="0.25">
      <c r="B13" s="26" t="s">
        <v>24</v>
      </c>
      <c r="C13" s="29"/>
      <c r="D13" s="29"/>
      <c r="E13" s="35"/>
      <c r="F13" s="35"/>
      <c r="J13" t="s">
        <v>9</v>
      </c>
      <c r="M13" s="47">
        <f>E9</f>
        <v>0.62998940584615548</v>
      </c>
      <c r="N13" s="47">
        <f>F9</f>
        <v>0.75598728701538664</v>
      </c>
      <c r="P13" t="s">
        <v>54</v>
      </c>
      <c r="Q13" s="53">
        <f>Q23*M21</f>
        <v>40.590189416549336</v>
      </c>
      <c r="R13" t="s">
        <v>37</v>
      </c>
    </row>
    <row r="14" spans="1:18" x14ac:dyDescent="0.25">
      <c r="B14" t="s">
        <v>25</v>
      </c>
      <c r="D14" s="27"/>
      <c r="E14" s="58" t="s">
        <v>67</v>
      </c>
      <c r="F14" s="59"/>
      <c r="G14" s="59"/>
      <c r="H14" s="60"/>
      <c r="J14" t="s">
        <v>11</v>
      </c>
      <c r="M14" s="47">
        <f>E10</f>
        <v>65.555555555555557</v>
      </c>
      <c r="N14" s="47">
        <f>F10</f>
        <v>15.555555555555555</v>
      </c>
      <c r="P14" t="s">
        <v>55</v>
      </c>
      <c r="Q14" s="48">
        <f>Q13/M19</f>
        <v>15.38883041871626</v>
      </c>
      <c r="R14" t="s">
        <v>56</v>
      </c>
    </row>
    <row r="15" spans="1:18" x14ac:dyDescent="0.25">
      <c r="B15" t="s">
        <v>19</v>
      </c>
      <c r="D15" s="27" t="s">
        <v>79</v>
      </c>
      <c r="E15" s="57">
        <v>0.28391316999999999</v>
      </c>
      <c r="J15" t="s">
        <v>13</v>
      </c>
      <c r="M15" s="46">
        <f>M14-Q13/(M13*M16)</f>
        <v>28.915482928520554</v>
      </c>
      <c r="N15" s="46">
        <f>N14+Q13/(N13*N16)</f>
        <v>40.21714290067527</v>
      </c>
      <c r="P15" t="s">
        <v>57</v>
      </c>
      <c r="Q15" s="46">
        <f>IF(P3=1,M14-N14,M14-N15)</f>
        <v>25.338412654880287</v>
      </c>
    </row>
    <row r="16" spans="1:18" x14ac:dyDescent="0.25">
      <c r="B16" s="36" t="s">
        <v>20</v>
      </c>
      <c r="D16" s="40" t="s">
        <v>74</v>
      </c>
      <c r="E16" s="56">
        <v>9.2903040000000008</v>
      </c>
      <c r="J16" t="s">
        <v>14</v>
      </c>
      <c r="M16" s="42">
        <f>E11</f>
        <v>1.7584559999999998</v>
      </c>
      <c r="N16" s="42">
        <f>F11</f>
        <v>2.177136</v>
      </c>
      <c r="P16" t="s">
        <v>58</v>
      </c>
      <c r="Q16" s="46">
        <f>IF(P3=1,M15-N15,M15-N14)</f>
        <v>13.359927372964998</v>
      </c>
    </row>
    <row r="17" spans="2:20" x14ac:dyDescent="0.25">
      <c r="B17" s="36"/>
      <c r="D17" s="27"/>
      <c r="J17" t="s">
        <v>19</v>
      </c>
      <c r="M17" s="42">
        <f>E15</f>
        <v>0.28391316999999999</v>
      </c>
      <c r="P17" t="s">
        <v>18</v>
      </c>
      <c r="Q17" s="48">
        <f>(Q15-Q16)/LN(Q15/Q16)</f>
        <v>18.714576152546893</v>
      </c>
      <c r="R17" t="s">
        <v>56</v>
      </c>
    </row>
    <row r="18" spans="2:20" x14ac:dyDescent="0.25">
      <c r="B18" s="26" t="s">
        <v>16</v>
      </c>
      <c r="C18" s="29"/>
      <c r="D18" s="29"/>
      <c r="E18" s="25"/>
      <c r="F18" s="25"/>
      <c r="J18" t="s">
        <v>20</v>
      </c>
      <c r="M18" s="42">
        <f>E16</f>
        <v>9.2903040000000008</v>
      </c>
      <c r="P18" t="s">
        <v>64</v>
      </c>
      <c r="Q18" s="43">
        <f>Q14/Q17</f>
        <v>0.82229115387269791</v>
      </c>
    </row>
    <row r="19" spans="2:20" x14ac:dyDescent="0.25">
      <c r="B19" t="s">
        <v>30</v>
      </c>
      <c r="D19" s="27" t="s">
        <v>80</v>
      </c>
      <c r="E19" s="33">
        <f>M19</f>
        <v>2.6376396589036801</v>
      </c>
      <c r="J19" t="s">
        <v>43</v>
      </c>
      <c r="M19" s="42">
        <f>M17*M18</f>
        <v>2.6376396589036801</v>
      </c>
    </row>
    <row r="20" spans="2:20" x14ac:dyDescent="0.25">
      <c r="B20" t="s">
        <v>31</v>
      </c>
      <c r="D20" s="40" t="s">
        <v>81</v>
      </c>
      <c r="E20" s="31">
        <f>Q13</f>
        <v>40.590189416549336</v>
      </c>
      <c r="J20" t="s">
        <v>44</v>
      </c>
      <c r="M20" s="50">
        <f>M19/N22</f>
        <v>2.3809523940475996</v>
      </c>
    </row>
    <row r="21" spans="2:20" x14ac:dyDescent="0.25">
      <c r="B21" t="s">
        <v>32</v>
      </c>
      <c r="D21" s="27"/>
      <c r="E21" s="31">
        <f>M20</f>
        <v>2.3809523940475996</v>
      </c>
      <c r="J21" t="s">
        <v>45</v>
      </c>
      <c r="M21" s="42">
        <f>N22*(M14-N14)</f>
        <v>55.390432532330358</v>
      </c>
      <c r="N21" t="s">
        <v>37</v>
      </c>
    </row>
    <row r="22" spans="2:20" x14ac:dyDescent="0.25">
      <c r="B22" t="s">
        <v>33</v>
      </c>
      <c r="D22" s="27"/>
      <c r="E22" s="49">
        <f>Q22</f>
        <v>0.67307692307692302</v>
      </c>
      <c r="J22" t="s">
        <v>38</v>
      </c>
      <c r="K22" s="42">
        <f>M13*M16</f>
        <v>1.1078086506466072</v>
      </c>
      <c r="M22" s="44" t="s">
        <v>40</v>
      </c>
      <c r="N22" s="42">
        <f>IF(K22&lt;K23,K22,K23)</f>
        <v>1.1078086506466072</v>
      </c>
      <c r="P22" s="44" t="s">
        <v>42</v>
      </c>
      <c r="Q22" s="45">
        <f>N22/N23</f>
        <v>0.67307692307692302</v>
      </c>
    </row>
    <row r="23" spans="2:20" x14ac:dyDescent="0.25">
      <c r="B23" t="s">
        <v>34</v>
      </c>
      <c r="D23" s="27"/>
      <c r="E23" s="49">
        <f>Q23</f>
        <v>0.73280145254070006</v>
      </c>
      <c r="J23" t="s">
        <v>39</v>
      </c>
      <c r="K23" s="42">
        <f>N13*N16</f>
        <v>1.6458871381035307</v>
      </c>
      <c r="M23" s="44" t="s">
        <v>41</v>
      </c>
      <c r="N23" s="42">
        <f>IF(N22=K22,K23,K22)</f>
        <v>1.6458871381035307</v>
      </c>
      <c r="P23" s="44" t="s">
        <v>49</v>
      </c>
      <c r="Q23" s="45">
        <f>S31</f>
        <v>0.73280145254070006</v>
      </c>
    </row>
    <row r="24" spans="2:20" x14ac:dyDescent="0.25">
      <c r="B24" s="26"/>
      <c r="C24" s="29"/>
      <c r="D24" s="29"/>
      <c r="E24" s="25" t="s">
        <v>7</v>
      </c>
      <c r="F24" s="25" t="s">
        <v>8</v>
      </c>
    </row>
    <row r="25" spans="2:20" x14ac:dyDescent="0.25">
      <c r="B25" t="s">
        <v>13</v>
      </c>
      <c r="D25" s="40" t="s">
        <v>71</v>
      </c>
      <c r="E25" s="31">
        <f>M15</f>
        <v>28.915482928520554</v>
      </c>
      <c r="F25" s="54">
        <f>N15</f>
        <v>40.21714290067527</v>
      </c>
    </row>
    <row r="26" spans="2:20" x14ac:dyDescent="0.25">
      <c r="B26" t="s">
        <v>61</v>
      </c>
      <c r="D26" s="27" t="s">
        <v>80</v>
      </c>
      <c r="E26" s="31">
        <f>K22</f>
        <v>1.1078086506466072</v>
      </c>
      <c r="F26" s="54">
        <f>K23</f>
        <v>1.6458871381035307</v>
      </c>
      <c r="J26" s="51" t="s">
        <v>46</v>
      </c>
      <c r="Q26" s="51" t="s">
        <v>50</v>
      </c>
      <c r="R26" t="s">
        <v>51</v>
      </c>
      <c r="S26" t="s">
        <v>52</v>
      </c>
    </row>
    <row r="27" spans="2:20" x14ac:dyDescent="0.25">
      <c r="B27" t="s">
        <v>35</v>
      </c>
      <c r="D27" s="40" t="s">
        <v>71</v>
      </c>
      <c r="E27" s="31">
        <f>Q14</f>
        <v>15.38883041871626</v>
      </c>
      <c r="R27" s="55">
        <f>M20</f>
        <v>2.3809523940475996</v>
      </c>
      <c r="S27" s="42">
        <v>0</v>
      </c>
    </row>
    <row r="28" spans="2:20" x14ac:dyDescent="0.25">
      <c r="B28" t="s">
        <v>18</v>
      </c>
      <c r="D28" s="40" t="s">
        <v>71</v>
      </c>
      <c r="E28" s="31">
        <f>Q17</f>
        <v>18.714576152546893</v>
      </c>
      <c r="J28" s="42" t="s">
        <v>44</v>
      </c>
      <c r="K28" s="50">
        <f>Q22</f>
        <v>0.67307692307692302</v>
      </c>
      <c r="L28" s="42">
        <v>0</v>
      </c>
      <c r="M28" s="42">
        <v>0.4</v>
      </c>
      <c r="N28" s="42">
        <v>0.8</v>
      </c>
      <c r="O28" s="42">
        <v>1</v>
      </c>
      <c r="R28" s="55">
        <f>M20</f>
        <v>2.3809523940475996</v>
      </c>
      <c r="S28" s="47">
        <v>1</v>
      </c>
    </row>
    <row r="29" spans="2:20" x14ac:dyDescent="0.25">
      <c r="J29" s="45">
        <f t="shared" ref="J29:O44" si="0">IF($P$3=1,J61,IF($P$3=2,J91,IF($P$3=3,U61,IF($P$3=4,U91,IF($P$3=5,J121,IF($P$3=6,U121,IF($P$3=7,AE121,J151)))))))</f>
        <v>1E-4</v>
      </c>
      <c r="K29" s="45">
        <f t="shared" si="0"/>
        <v>9.9969478009942492E-5</v>
      </c>
      <c r="L29" s="45">
        <f t="shared" si="0"/>
        <v>9.999500016666385E-5</v>
      </c>
      <c r="M29" s="45">
        <f t="shared" si="0"/>
        <v>9.9979831666319186E-5</v>
      </c>
      <c r="N29" s="45">
        <f t="shared" si="0"/>
        <v>9.9964666233853805E-5</v>
      </c>
      <c r="O29" s="45">
        <f t="shared" si="0"/>
        <v>9.9957084667812168E-5</v>
      </c>
      <c r="P29" s="43"/>
      <c r="Q29" s="43"/>
      <c r="R29" s="43"/>
      <c r="S29" s="43"/>
      <c r="T29" s="43"/>
    </row>
    <row r="30" spans="2:20" x14ac:dyDescent="0.25">
      <c r="J30" s="45">
        <f t="shared" si="0"/>
        <v>0.01</v>
      </c>
      <c r="K30" s="45">
        <f t="shared" si="0"/>
        <v>9.8589583952884974E-3</v>
      </c>
      <c r="L30" s="45">
        <f t="shared" si="0"/>
        <v>9.9501662508318933E-3</v>
      </c>
      <c r="M30" s="45">
        <f t="shared" si="0"/>
        <v>9.8958280105019281E-3</v>
      </c>
      <c r="N30" s="45">
        <f t="shared" si="0"/>
        <v>9.8418840878388147E-3</v>
      </c>
      <c r="O30" s="45">
        <f t="shared" si="0"/>
        <v>9.8150589939471899E-3</v>
      </c>
      <c r="P30" s="43"/>
      <c r="Q30" s="51" t="s">
        <v>53</v>
      </c>
      <c r="R30" t="s">
        <v>51</v>
      </c>
      <c r="S30" t="s">
        <v>52</v>
      </c>
      <c r="T30" s="43"/>
    </row>
    <row r="31" spans="2:20" x14ac:dyDescent="0.25">
      <c r="J31" s="45">
        <f t="shared" si="0"/>
        <v>0.02</v>
      </c>
      <c r="K31" s="45">
        <f t="shared" si="0"/>
        <v>1.9492542817953651E-2</v>
      </c>
      <c r="L31" s="45">
        <f t="shared" si="0"/>
        <v>1.9801326693244747E-2</v>
      </c>
      <c r="M31" s="45">
        <f t="shared" si="0"/>
        <v>1.9617044213672385E-2</v>
      </c>
      <c r="N31" s="45">
        <f t="shared" si="0"/>
        <v>1.9435033629444876E-2</v>
      </c>
      <c r="O31" s="45">
        <f t="shared" si="0"/>
        <v>1.9344870537910452E-2</v>
      </c>
      <c r="P31" s="43"/>
      <c r="R31" s="55">
        <v>0</v>
      </c>
      <c r="S31" s="45">
        <f>IF(P3=1,R61,IF(P3=2,R91,IF(P3=3,AC61,IF(P3=4,AC91,IF(P3=5,R121,IF(P3=6,AC121,IF(P3=7,AM138,R151)))))))</f>
        <v>0.73280145254070006</v>
      </c>
      <c r="T31" s="43"/>
    </row>
    <row r="32" spans="2:20" x14ac:dyDescent="0.25">
      <c r="J32" s="45">
        <f t="shared" si="0"/>
        <v>0.03</v>
      </c>
      <c r="K32" s="45">
        <f t="shared" si="0"/>
        <v>2.8927675847867929E-2</v>
      </c>
      <c r="L32" s="45">
        <f t="shared" si="0"/>
        <v>2.9554466451491845E-2</v>
      </c>
      <c r="M32" s="45">
        <f t="shared" si="0"/>
        <v>2.9179828636106464E-2</v>
      </c>
      <c r="N32" s="45">
        <f t="shared" si="0"/>
        <v>2.8811462723181913E-2</v>
      </c>
      <c r="O32" s="45">
        <f t="shared" si="0"/>
        <v>2.8629595312865463E-2</v>
      </c>
      <c r="P32" s="43"/>
      <c r="R32" s="55">
        <v>6</v>
      </c>
      <c r="S32" s="45">
        <f>S31</f>
        <v>0.73280145254070006</v>
      </c>
      <c r="T32" s="43"/>
    </row>
    <row r="33" spans="10:20" x14ac:dyDescent="0.25">
      <c r="J33" s="45">
        <f t="shared" si="0"/>
        <v>0.04</v>
      </c>
      <c r="K33" s="45">
        <f t="shared" si="0"/>
        <v>3.8178546044499884E-2</v>
      </c>
      <c r="L33" s="45">
        <f t="shared" si="0"/>
        <v>3.9210560847676823E-2</v>
      </c>
      <c r="M33" s="45">
        <f t="shared" si="0"/>
        <v>3.8592864876814792E-2</v>
      </c>
      <c r="N33" s="45">
        <f t="shared" si="0"/>
        <v>3.7987981901224877E-2</v>
      </c>
      <c r="O33" s="45">
        <f t="shared" si="0"/>
        <v>3.7690253550044739E-2</v>
      </c>
      <c r="P33" s="43"/>
      <c r="Q33" s="43"/>
      <c r="R33" s="43"/>
      <c r="S33" s="43"/>
      <c r="T33" s="43"/>
    </row>
    <row r="34" spans="10:20" x14ac:dyDescent="0.25">
      <c r="J34" s="45">
        <f t="shared" si="0"/>
        <v>0.05</v>
      </c>
      <c r="K34" s="45">
        <f t="shared" si="0"/>
        <v>4.7255389690596394E-2</v>
      </c>
      <c r="L34" s="45">
        <f t="shared" si="0"/>
        <v>4.8770575499285984E-2</v>
      </c>
      <c r="M34" s="45">
        <f t="shared" si="0"/>
        <v>4.7862523861873063E-2</v>
      </c>
      <c r="N34" s="45">
        <f t="shared" si="0"/>
        <v>4.6976668776094077E-2</v>
      </c>
      <c r="O34" s="45">
        <f t="shared" si="0"/>
        <v>4.6541878597091246E-2</v>
      </c>
      <c r="P34" s="43"/>
      <c r="Q34" s="43"/>
      <c r="R34" s="43"/>
      <c r="S34" s="43"/>
      <c r="T34" s="43"/>
    </row>
    <row r="35" spans="10:20" x14ac:dyDescent="0.25">
      <c r="J35" s="45">
        <f t="shared" si="0"/>
        <v>0.06</v>
      </c>
      <c r="K35" s="45">
        <f t="shared" si="0"/>
        <v>5.6166401474706973E-2</v>
      </c>
      <c r="L35" s="45">
        <f t="shared" si="0"/>
        <v>5.823546641575128E-2</v>
      </c>
      <c r="M35" s="45">
        <f t="shared" si="0"/>
        <v>5.6993986318204182E-2</v>
      </c>
      <c r="N35" s="45">
        <f t="shared" si="0"/>
        <v>5.5787151272414071E-2</v>
      </c>
      <c r="O35" s="45">
        <f t="shared" si="0"/>
        <v>5.519639529605247E-2</v>
      </c>
      <c r="P35" s="43"/>
      <c r="Q35" s="43"/>
      <c r="R35" s="43"/>
      <c r="S35" s="43"/>
      <c r="T35" s="43"/>
    </row>
    <row r="36" spans="10:20" x14ac:dyDescent="0.25">
      <c r="J36" s="45">
        <f t="shared" si="0"/>
        <v>7.0000000000000007E-2</v>
      </c>
      <c r="K36" s="45">
        <f t="shared" si="0"/>
        <v>6.4918507933282799E-2</v>
      </c>
      <c r="L36" s="45">
        <f t="shared" si="0"/>
        <v>6.7606180094051727E-2</v>
      </c>
      <c r="M36" s="45">
        <f t="shared" si="0"/>
        <v>6.5991695459430399E-2</v>
      </c>
      <c r="N36" s="45">
        <f t="shared" si="0"/>
        <v>6.4427533481660859E-2</v>
      </c>
      <c r="O36" s="45">
        <f t="shared" si="0"/>
        <v>6.366379035476144E-2</v>
      </c>
      <c r="P36" s="43"/>
      <c r="Q36" s="43"/>
      <c r="R36" s="43"/>
      <c r="S36" s="43"/>
      <c r="T36" s="43"/>
    </row>
    <row r="37" spans="10:20" x14ac:dyDescent="0.25">
      <c r="J37" s="45">
        <f t="shared" si="0"/>
        <v>0.08</v>
      </c>
      <c r="K37" s="45">
        <f t="shared" si="0"/>
        <v>7.3517760883273553E-2</v>
      </c>
      <c r="L37" s="45">
        <f t="shared" si="0"/>
        <v>7.6883653613364245E-2</v>
      </c>
      <c r="M37" s="45">
        <f t="shared" si="0"/>
        <v>7.4859586448232096E-2</v>
      </c>
      <c r="N37" s="45">
        <f t="shared" si="0"/>
        <v>7.2904867392010964E-2</v>
      </c>
      <c r="O37" s="45">
        <f t="shared" si="0"/>
        <v>7.195271017700966E-2</v>
      </c>
      <c r="P37" s="43"/>
      <c r="Q37" s="43"/>
      <c r="R37" s="43"/>
      <c r="S37" s="43"/>
      <c r="T37" s="43"/>
    </row>
    <row r="38" spans="10:20" x14ac:dyDescent="0.25">
      <c r="J38" s="45">
        <f t="shared" si="0"/>
        <v>0.09</v>
      </c>
      <c r="K38" s="45">
        <f t="shared" si="0"/>
        <v>8.1969566016328876E-2</v>
      </c>
      <c r="L38" s="45">
        <f t="shared" si="0"/>
        <v>8.6068814728771814E-2</v>
      </c>
      <c r="M38" s="45">
        <f t="shared" si="0"/>
        <v>8.3601219267923854E-2</v>
      </c>
      <c r="N38" s="45">
        <f t="shared" si="0"/>
        <v>8.1225427403876393E-2</v>
      </c>
      <c r="O38" s="45">
        <f t="shared" si="0"/>
        <v>8.0070809601377579E-2</v>
      </c>
      <c r="P38" s="43"/>
      <c r="Q38" s="43"/>
      <c r="R38" s="43"/>
      <c r="S38" s="43"/>
      <c r="T38" s="43"/>
    </row>
    <row r="39" spans="10:20" x14ac:dyDescent="0.25">
      <c r="J39" s="45">
        <f t="shared" si="0"/>
        <v>0.1</v>
      </c>
      <c r="K39" s="45">
        <f t="shared" si="0"/>
        <v>9.0278828082312912E-2</v>
      </c>
      <c r="L39" s="45">
        <f t="shared" si="0"/>
        <v>9.5162581964040482E-2</v>
      </c>
      <c r="M39" s="45">
        <f t="shared" si="0"/>
        <v>9.22198628351385E-2</v>
      </c>
      <c r="N39" s="45">
        <f t="shared" si="0"/>
        <v>8.9394884939912211E-2</v>
      </c>
      <c r="O39" s="45">
        <f t="shared" si="0"/>
        <v>8.802497423084521E-2</v>
      </c>
      <c r="P39" s="43"/>
      <c r="Q39" s="43"/>
      <c r="R39" s="43"/>
      <c r="S39" s="43"/>
      <c r="T39" s="43"/>
    </row>
    <row r="40" spans="10:20" x14ac:dyDescent="0.25">
      <c r="J40" s="45">
        <f t="shared" si="0"/>
        <v>0.2</v>
      </c>
      <c r="K40" s="45">
        <f t="shared" si="0"/>
        <v>0.16638938153922045</v>
      </c>
      <c r="L40" s="45">
        <f t="shared" si="0"/>
        <v>0.18126924692201818</v>
      </c>
      <c r="M40" s="45">
        <f t="shared" si="0"/>
        <v>0.17223181954381894</v>
      </c>
      <c r="N40" s="45">
        <f t="shared" si="0"/>
        <v>0.16376051453214369</v>
      </c>
      <c r="O40" s="45">
        <f t="shared" si="0"/>
        <v>0.15972607564860353</v>
      </c>
      <c r="P40" s="43"/>
      <c r="Q40" s="43"/>
      <c r="R40" s="43"/>
      <c r="S40" s="43"/>
      <c r="T40" s="43"/>
    </row>
    <row r="41" spans="10:20" x14ac:dyDescent="0.25">
      <c r="J41" s="45">
        <f t="shared" si="0"/>
        <v>0.4</v>
      </c>
      <c r="K41" s="45">
        <f t="shared" si="0"/>
        <v>0.28879992278447275</v>
      </c>
      <c r="L41" s="45">
        <f t="shared" si="0"/>
        <v>0.32967995396436067</v>
      </c>
      <c r="M41" s="45">
        <f t="shared" si="0"/>
        <v>0.30461319525187924</v>
      </c>
      <c r="N41" s="45">
        <f t="shared" si="0"/>
        <v>0.2817922446675819</v>
      </c>
      <c r="O41" s="45">
        <f t="shared" si="0"/>
        <v>0.27117372394732764</v>
      </c>
      <c r="P41" s="43"/>
      <c r="Q41" s="43"/>
      <c r="R41" s="43"/>
      <c r="S41" s="43"/>
      <c r="T41" s="43"/>
    </row>
    <row r="42" spans="10:20" x14ac:dyDescent="0.25">
      <c r="J42" s="45">
        <f t="shared" si="0"/>
        <v>0.6</v>
      </c>
      <c r="K42" s="45">
        <f t="shared" si="0"/>
        <v>0.38291135632203732</v>
      </c>
      <c r="L42" s="45">
        <f t="shared" si="0"/>
        <v>0.45118836390597361</v>
      </c>
      <c r="M42" s="45">
        <f t="shared" si="0"/>
        <v>0.40914741337421623</v>
      </c>
      <c r="N42" s="45">
        <f t="shared" si="0"/>
        <v>0.37137948990004765</v>
      </c>
      <c r="O42" s="45">
        <f t="shared" si="0"/>
        <v>0.3540355897066052</v>
      </c>
      <c r="P42" s="43"/>
      <c r="Q42" s="43"/>
      <c r="R42" s="43"/>
      <c r="S42" s="43"/>
      <c r="T42" s="43"/>
    </row>
    <row r="43" spans="10:20" x14ac:dyDescent="0.25">
      <c r="J43" s="45">
        <f t="shared" si="0"/>
        <v>0.8</v>
      </c>
      <c r="K43" s="45">
        <f t="shared" si="0"/>
        <v>0.45720185633817723</v>
      </c>
      <c r="L43" s="45">
        <f t="shared" si="0"/>
        <v>0.55067103588277844</v>
      </c>
      <c r="M43" s="45">
        <f t="shared" si="0"/>
        <v>0.49309735119976983</v>
      </c>
      <c r="N43" s="45">
        <f t="shared" si="0"/>
        <v>0.44147952867224127</v>
      </c>
      <c r="O43" s="45">
        <f t="shared" si="0"/>
        <v>0.41793260162683865</v>
      </c>
      <c r="P43" s="43"/>
      <c r="Q43" s="43"/>
      <c r="R43" s="43"/>
      <c r="S43" s="43"/>
      <c r="T43" s="43"/>
    </row>
    <row r="44" spans="10:20" x14ac:dyDescent="0.25">
      <c r="J44" s="45">
        <f t="shared" si="0"/>
        <v>1</v>
      </c>
      <c r="K44" s="45">
        <f t="shared" si="0"/>
        <v>0.51702828380454557</v>
      </c>
      <c r="L44" s="45">
        <f t="shared" si="0"/>
        <v>0.63212055882855767</v>
      </c>
      <c r="M44" s="45">
        <f t="shared" si="0"/>
        <v>0.56141422879203962</v>
      </c>
      <c r="N44" s="45">
        <f t="shared" si="0"/>
        <v>0.49759001772795486</v>
      </c>
      <c r="O44" s="45">
        <f t="shared" si="0"/>
        <v>0.46853639461338437</v>
      </c>
      <c r="P44" s="43"/>
      <c r="Q44" s="43"/>
      <c r="R44" s="43"/>
      <c r="S44" s="43"/>
      <c r="T44" s="43"/>
    </row>
    <row r="45" spans="10:20" x14ac:dyDescent="0.25">
      <c r="J45" s="45">
        <f t="shared" ref="J45:O54" si="1">IF($P$3=1,J77,IF($P$3=2,J107,IF($P$3=3,U77,IF($P$3=4,U107,IF($P$3=5,J137,IF($P$3=6,U137,IF($P$3=7,AE137,J167)))))))</f>
        <v>1.5</v>
      </c>
      <c r="K45" s="45">
        <f t="shared" si="1"/>
        <v>0.62440315223570875</v>
      </c>
      <c r="L45" s="45">
        <f t="shared" si="1"/>
        <v>0.77686983985157021</v>
      </c>
      <c r="M45" s="45">
        <f t="shared" si="1"/>
        <v>0.68475480634807118</v>
      </c>
      <c r="N45" s="45">
        <f t="shared" si="1"/>
        <v>0.597725308922749</v>
      </c>
      <c r="O45" s="45">
        <f t="shared" si="1"/>
        <v>0.55782022105998519</v>
      </c>
      <c r="P45" s="43"/>
      <c r="Q45" s="43"/>
      <c r="R45" s="43"/>
      <c r="S45" s="43"/>
      <c r="T45" s="43"/>
    </row>
    <row r="46" spans="10:20" x14ac:dyDescent="0.25">
      <c r="J46" s="45">
        <f t="shared" si="1"/>
        <v>2</v>
      </c>
      <c r="K46" s="45">
        <f t="shared" si="1"/>
        <v>0.69446204516492893</v>
      </c>
      <c r="L46" s="45">
        <f t="shared" si="1"/>
        <v>0.8646647167633873</v>
      </c>
      <c r="M46" s="45">
        <f t="shared" si="1"/>
        <v>0.76465984074045112</v>
      </c>
      <c r="N46" s="45">
        <f t="shared" si="1"/>
        <v>0.66288339332947177</v>
      </c>
      <c r="O46" s="45">
        <f t="shared" si="1"/>
        <v>0.61540712543933651</v>
      </c>
      <c r="P46" s="43"/>
      <c r="Q46" s="43"/>
      <c r="R46" s="43"/>
      <c r="S46" s="43"/>
      <c r="T46" s="43"/>
    </row>
    <row r="47" spans="10:20" x14ac:dyDescent="0.25">
      <c r="J47" s="45">
        <f t="shared" si="1"/>
        <v>2.5</v>
      </c>
      <c r="K47" s="45">
        <f t="shared" si="1"/>
        <v>0.74288038116263899</v>
      </c>
      <c r="L47" s="45">
        <f t="shared" si="1"/>
        <v>0.91791500137610116</v>
      </c>
      <c r="M47" s="45">
        <f t="shared" si="1"/>
        <v>0.81875305201918658</v>
      </c>
      <c r="N47" s="45">
        <f t="shared" si="1"/>
        <v>0.70800507421425807</v>
      </c>
      <c r="O47" s="45">
        <f t="shared" si="1"/>
        <v>0.65521676880528101</v>
      </c>
      <c r="P47" s="43"/>
      <c r="Q47" s="43"/>
      <c r="R47" s="43"/>
      <c r="S47" s="43"/>
      <c r="T47" s="43"/>
    </row>
    <row r="48" spans="10:20" x14ac:dyDescent="0.25">
      <c r="J48" s="45">
        <f t="shared" si="1"/>
        <v>3</v>
      </c>
      <c r="K48" s="45">
        <f t="shared" si="1"/>
        <v>0.77785862589612187</v>
      </c>
      <c r="L48" s="45">
        <f t="shared" si="1"/>
        <v>0.95021293163213605</v>
      </c>
      <c r="M48" s="45">
        <f t="shared" si="1"/>
        <v>0.85670784700083269</v>
      </c>
      <c r="N48" s="45">
        <f t="shared" si="1"/>
        <v>0.74076277803083423</v>
      </c>
      <c r="O48" s="45">
        <f t="shared" si="1"/>
        <v>0.6842090020063184</v>
      </c>
      <c r="P48" s="43"/>
      <c r="Q48" s="43"/>
      <c r="R48" s="43"/>
      <c r="S48" s="43"/>
      <c r="T48" s="43"/>
    </row>
    <row r="49" spans="9:29" x14ac:dyDescent="0.25">
      <c r="J49" s="45">
        <f t="shared" si="1"/>
        <v>3.5</v>
      </c>
      <c r="K49" s="45">
        <f t="shared" si="1"/>
        <v>0.80404054999859853</v>
      </c>
      <c r="L49" s="45">
        <f t="shared" si="1"/>
        <v>0.96980261657768152</v>
      </c>
      <c r="M49" s="45">
        <f t="shared" si="1"/>
        <v>0.88415175695583792</v>
      </c>
      <c r="N49" s="45">
        <f t="shared" si="1"/>
        <v>0.76545274326971013</v>
      </c>
      <c r="O49" s="45">
        <f t="shared" si="1"/>
        <v>0.70621260006911624</v>
      </c>
      <c r="P49" s="43"/>
      <c r="Q49" s="43"/>
      <c r="R49" s="43"/>
      <c r="S49" s="43"/>
      <c r="T49" s="43"/>
    </row>
    <row r="50" spans="9:29" x14ac:dyDescent="0.25">
      <c r="J50" s="45">
        <f t="shared" si="1"/>
        <v>4</v>
      </c>
      <c r="K50" s="45">
        <f t="shared" si="1"/>
        <v>0.82421954913008821</v>
      </c>
      <c r="L50" s="45">
        <f t="shared" si="1"/>
        <v>0.98168436111126578</v>
      </c>
      <c r="M50" s="45">
        <f t="shared" si="1"/>
        <v>0.90451271792617627</v>
      </c>
      <c r="N50" s="45">
        <f t="shared" si="1"/>
        <v>0.78464220739693558</v>
      </c>
      <c r="O50" s="45">
        <f t="shared" si="1"/>
        <v>0.72348665705371695</v>
      </c>
      <c r="P50" s="43"/>
      <c r="Q50" s="43"/>
      <c r="R50" s="43"/>
      <c r="S50" s="43"/>
      <c r="T50" s="43"/>
    </row>
    <row r="51" spans="9:29" x14ac:dyDescent="0.25">
      <c r="J51" s="45">
        <f t="shared" si="1"/>
        <v>4.5</v>
      </c>
      <c r="K51" s="45">
        <f t="shared" si="1"/>
        <v>0.84015896725784212</v>
      </c>
      <c r="L51" s="45">
        <f t="shared" si="1"/>
        <v>0.98889100346175773</v>
      </c>
      <c r="M51" s="45">
        <f t="shared" si="1"/>
        <v>0.91995982318727432</v>
      </c>
      <c r="N51" s="45">
        <f t="shared" si="1"/>
        <v>0.79994571383834101</v>
      </c>
      <c r="O51" s="45">
        <f t="shared" si="1"/>
        <v>0.73743797341546125</v>
      </c>
      <c r="P51" s="43"/>
      <c r="Q51" s="43"/>
      <c r="R51" s="43"/>
      <c r="S51" s="43"/>
      <c r="T51" s="43"/>
    </row>
    <row r="52" spans="9:29" x14ac:dyDescent="0.25">
      <c r="J52" s="45">
        <f t="shared" si="1"/>
        <v>5</v>
      </c>
      <c r="K52" s="45">
        <f t="shared" si="1"/>
        <v>0.85301693692418779</v>
      </c>
      <c r="L52" s="45">
        <f t="shared" si="1"/>
        <v>0.99326205300091452</v>
      </c>
      <c r="M52" s="45">
        <f t="shared" si="1"/>
        <v>0.93191076376910831</v>
      </c>
      <c r="N52" s="45">
        <f t="shared" si="1"/>
        <v>0.81242163546495871</v>
      </c>
      <c r="O52" s="45">
        <f t="shared" si="1"/>
        <v>0.74898105412573557</v>
      </c>
      <c r="P52" s="43"/>
      <c r="Q52" s="43"/>
      <c r="R52" s="43"/>
      <c r="S52" s="43"/>
      <c r="T52" s="43"/>
    </row>
    <row r="53" spans="9:29" x14ac:dyDescent="0.25">
      <c r="J53" s="45">
        <f t="shared" si="1"/>
        <v>5.5</v>
      </c>
      <c r="K53" s="45">
        <f t="shared" si="1"/>
        <v>0.86357982363098118</v>
      </c>
      <c r="L53" s="45">
        <f t="shared" si="1"/>
        <v>0.99591322856153597</v>
      </c>
      <c r="M53" s="45">
        <f t="shared" si="1"/>
        <v>0.94131847241761502</v>
      </c>
      <c r="N53" s="45">
        <f t="shared" si="1"/>
        <v>0.8227880055662975</v>
      </c>
      <c r="O53" s="45">
        <f t="shared" si="1"/>
        <v>0.7587316323750205</v>
      </c>
      <c r="P53" s="43"/>
      <c r="Q53" s="43"/>
      <c r="R53" s="43"/>
      <c r="S53" s="43"/>
      <c r="T53" s="43"/>
    </row>
    <row r="54" spans="9:29" x14ac:dyDescent="0.25">
      <c r="J54" s="45">
        <f t="shared" si="1"/>
        <v>6</v>
      </c>
      <c r="K54" s="45">
        <f t="shared" si="1"/>
        <v>0.87239691201515823</v>
      </c>
      <c r="L54" s="45">
        <f t="shared" si="1"/>
        <v>0.99752124782333362</v>
      </c>
      <c r="M54" s="45">
        <f t="shared" si="1"/>
        <v>0.94883944765998662</v>
      </c>
      <c r="N54" s="45">
        <f t="shared" si="1"/>
        <v>0.83154626312772495</v>
      </c>
      <c r="O54" s="45">
        <f t="shared" si="1"/>
        <v>0.7671166355574528</v>
      </c>
      <c r="P54" s="43"/>
      <c r="Q54" s="43"/>
      <c r="R54" s="43"/>
      <c r="S54" s="43"/>
      <c r="T54" s="43"/>
    </row>
    <row r="55" spans="9:29" x14ac:dyDescent="0.25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spans="9:29" x14ac:dyDescent="0.25">
      <c r="J56" s="52" t="s">
        <v>47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spans="9:29" x14ac:dyDescent="0.25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spans="9:29" x14ac:dyDescent="0.25">
      <c r="I58" s="25">
        <v>1</v>
      </c>
      <c r="J58" s="52" t="s">
        <v>26</v>
      </c>
      <c r="K58" s="43"/>
      <c r="L58" s="43"/>
      <c r="M58" s="43"/>
      <c r="N58" s="43"/>
      <c r="O58" s="43"/>
      <c r="P58" s="43"/>
      <c r="Q58" s="52" t="s">
        <v>48</v>
      </c>
      <c r="R58" s="43"/>
      <c r="S58" s="43"/>
      <c r="T58" s="25">
        <v>3</v>
      </c>
      <c r="U58" s="52" t="s">
        <v>63</v>
      </c>
      <c r="V58" s="43"/>
      <c r="W58" s="43"/>
      <c r="X58" s="43"/>
      <c r="Y58" s="43"/>
      <c r="Z58" s="43"/>
      <c r="AA58" s="43"/>
      <c r="AB58" s="52" t="s">
        <v>48</v>
      </c>
      <c r="AC58" s="43"/>
    </row>
    <row r="59" spans="9:29" x14ac:dyDescent="0.25">
      <c r="J59" s="43"/>
      <c r="K59" s="43"/>
      <c r="L59" s="43"/>
      <c r="M59" s="43"/>
      <c r="N59" s="43"/>
      <c r="O59" s="43"/>
      <c r="P59" s="43"/>
      <c r="Q59" s="52"/>
      <c r="R59" s="43"/>
      <c r="S59" s="43"/>
      <c r="U59" s="45"/>
      <c r="V59" s="45">
        <f>(1+V60^2)^0.5</f>
        <v>1.2054179957088322</v>
      </c>
      <c r="W59" s="45">
        <f t="shared" ref="W59:Z59" si="2">(1+W60^2)^0.5</f>
        <v>1</v>
      </c>
      <c r="X59" s="45">
        <f t="shared" si="2"/>
        <v>1.077032961426901</v>
      </c>
      <c r="Y59" s="45">
        <f t="shared" si="2"/>
        <v>1.2806248474865698</v>
      </c>
      <c r="Z59" s="45">
        <f t="shared" si="2"/>
        <v>1.4142135623730951</v>
      </c>
      <c r="AA59" s="43"/>
      <c r="AB59" s="52"/>
      <c r="AC59" s="43"/>
    </row>
    <row r="60" spans="9:29" x14ac:dyDescent="0.25">
      <c r="J60" s="45"/>
      <c r="K60" s="45">
        <f>K28</f>
        <v>0.67307692307692302</v>
      </c>
      <c r="L60" s="45">
        <f t="shared" ref="L60:O60" si="3">L28</f>
        <v>0</v>
      </c>
      <c r="M60" s="45">
        <f t="shared" si="3"/>
        <v>0.4</v>
      </c>
      <c r="N60" s="45">
        <f t="shared" si="3"/>
        <v>0.8</v>
      </c>
      <c r="O60" s="45">
        <f t="shared" si="3"/>
        <v>1</v>
      </c>
      <c r="P60" s="43"/>
      <c r="Q60" s="43" t="s">
        <v>44</v>
      </c>
      <c r="R60" s="55">
        <f>M20</f>
        <v>2.3809523940475996</v>
      </c>
      <c r="S60" s="43"/>
      <c r="U60" s="45"/>
      <c r="V60" s="45">
        <f>K28</f>
        <v>0.67307692307692302</v>
      </c>
      <c r="W60" s="45">
        <f t="shared" ref="W60:Z60" si="4">L28</f>
        <v>0</v>
      </c>
      <c r="X60" s="45">
        <f t="shared" si="4"/>
        <v>0.4</v>
      </c>
      <c r="Y60" s="45">
        <f t="shared" si="4"/>
        <v>0.8</v>
      </c>
      <c r="Z60" s="45">
        <f t="shared" si="4"/>
        <v>1</v>
      </c>
      <c r="AA60" s="43"/>
      <c r="AB60" s="43" t="s">
        <v>44</v>
      </c>
      <c r="AC60" s="55">
        <f>M20</f>
        <v>2.3809523940475996</v>
      </c>
    </row>
    <row r="61" spans="9:29" x14ac:dyDescent="0.25">
      <c r="J61" s="45">
        <v>1E-4</v>
      </c>
      <c r="K61" s="45">
        <f>(1-EXP(-1*J61*(1+$K$60)))/(1+$K$60)</f>
        <v>9.9991635081920442E-5</v>
      </c>
      <c r="L61" s="45">
        <f>(1-EXP(-1*J61*(1+$L$60)))/(1+$L$60)</f>
        <v>9.999500016666385E-5</v>
      </c>
      <c r="M61" s="45">
        <f>(1-EXP(-1*J61*(1+$M$60)))/(1+$M$60)</f>
        <v>9.9993000326640112E-5</v>
      </c>
      <c r="N61" s="45">
        <f>(1-EXP(-1*J61*(1+$N$60)))/(1+$N$60)</f>
        <v>9.9991000539972281E-5</v>
      </c>
      <c r="O61" s="45">
        <f>(1-EXP(-1*J61*(1+$O$60)))/(1+$O$60)</f>
        <v>9.9990000666627665E-5</v>
      </c>
      <c r="P61" s="43"/>
      <c r="Q61" s="43" t="s">
        <v>49</v>
      </c>
      <c r="R61" s="45">
        <f>(1-EXP(-1*R60*(1+$K$60)))/(1+$K$60)</f>
        <v>0.58657192618096299</v>
      </c>
      <c r="S61" s="43"/>
      <c r="U61" s="45">
        <v>1E-4</v>
      </c>
      <c r="V61" s="45">
        <f>2/(1+$V$60+$V$59*(1+EXP(-1*U61*$V$59))/(1-EXP(-1*U61*$V$59)))</f>
        <v>9.9991635194053834E-5</v>
      </c>
      <c r="W61" s="45">
        <f>1-EXP(-1*U61)</f>
        <v>9.999500016666385E-5</v>
      </c>
      <c r="X61" s="45">
        <f>2/(1+$X$60+$X$59*(1+EXP(-1*U61*$X$59))/(1-EXP(-1*U61*$X$59)))</f>
        <v>9.9993000393271844E-5</v>
      </c>
      <c r="Y61" s="45">
        <f>2/(1+$Y$60+$Y$59*(1+EXP(-1*U61*$Y$59))/(1-EXP(-1*U61*$Y$59)))</f>
        <v>9.9991000673263351E-5</v>
      </c>
      <c r="Z61" s="45">
        <f>2/(1+$Z$60+$Z$59*(1+EXP(-1*U61*$Z$59))/(1-EXP(-1*U61*$Z$59)))</f>
        <v>9.9990000833228096E-5</v>
      </c>
      <c r="AA61" s="43"/>
      <c r="AB61" s="43" t="s">
        <v>49</v>
      </c>
      <c r="AC61" s="45">
        <f>2/(1+$V$60+$V$59*(1+EXP(-1*AC60*$V$59))/(1-EXP(-1*AC60*$V$59)))</f>
        <v>0.66150772845374917</v>
      </c>
    </row>
    <row r="62" spans="9:29" x14ac:dyDescent="0.25">
      <c r="J62" s="45">
        <v>0.01</v>
      </c>
      <c r="K62" s="45">
        <f t="shared" ref="K62:K86" si="5">(1-EXP(-1*J62*(1+$K$60)))/(1+$K$60)</f>
        <v>9.9168107400666988E-3</v>
      </c>
      <c r="L62" s="45">
        <f t="shared" ref="L62:L86" si="6">(1-EXP(-1*J62*(1+$L$60)))/(1+$L$60)</f>
        <v>9.9501662508318933E-3</v>
      </c>
      <c r="M62" s="45">
        <f t="shared" ref="M62:M86" si="7">(1-EXP(-1*J62*(1+$M$60)))/(1+$M$60)</f>
        <v>9.9303255265272214E-3</v>
      </c>
      <c r="N62" s="45">
        <f t="shared" ref="N62:N86" si="8">(1-EXP(-1*J62*(1+$N$60)))/(1+$N$60)</f>
        <v>9.910537578721795E-3</v>
      </c>
      <c r="O62" s="45">
        <f t="shared" ref="O62:O86" si="9">(1-EXP(-1*J62*(1+$O$60)))/(1+$O$60)</f>
        <v>9.9006633466223737E-3</v>
      </c>
      <c r="P62" s="43"/>
      <c r="Q62" s="43"/>
      <c r="R62" s="43"/>
      <c r="S62" s="43"/>
      <c r="U62" s="45">
        <v>0.01</v>
      </c>
      <c r="V62" s="45">
        <f>2/(1+$V$60+$V$59*(1+EXP(-1*U62*$V$59))/(1-EXP(-1*U62*$V$59)))</f>
        <v>9.9169210613369724E-3</v>
      </c>
      <c r="W62" s="45">
        <f t="shared" ref="W62:W86" si="10">1-EXP(-1*U62)</f>
        <v>9.9501662508318933E-3</v>
      </c>
      <c r="X62" s="45">
        <f t="shared" ref="X62:X86" si="11">2/(1+$X$60+$X$59*(1+EXP(-1*U62*$X$59))/(1-EXP(-1*U62*$X$59)))</f>
        <v>9.9303912675305691E-3</v>
      </c>
      <c r="Y62" s="45">
        <f t="shared" ref="Y62:Y86" si="12">2/(1+$Y$60+$Y$59*(1+EXP(-1*U62*$Y$59))/(1-EXP(-1*U62*$Y$59)))</f>
        <v>9.9106685377273601E-3</v>
      </c>
      <c r="Z62" s="45">
        <f t="shared" ref="Z62:Z86" si="13">2/(1+$Z$60+$Z$59*(1+EXP(-1*U62*$Z$59))/(1-EXP(-1*U62*$Z$59)))</f>
        <v>9.900826719575595E-3</v>
      </c>
      <c r="AA62" s="43"/>
      <c r="AB62" s="43"/>
      <c r="AC62" s="43"/>
    </row>
    <row r="63" spans="9:29" x14ac:dyDescent="0.25">
      <c r="J63" s="45">
        <v>0.02</v>
      </c>
      <c r="K63" s="45">
        <f t="shared" si="5"/>
        <v>1.9669085849996434E-2</v>
      </c>
      <c r="L63" s="45">
        <f t="shared" si="6"/>
        <v>1.9801326693244747E-2</v>
      </c>
      <c r="M63" s="45">
        <f t="shared" si="7"/>
        <v>1.9722595141966538E-2</v>
      </c>
      <c r="N63" s="45">
        <f t="shared" si="8"/>
        <v>1.9644281398264955E-2</v>
      </c>
      <c r="O63" s="45">
        <f t="shared" si="9"/>
        <v>1.9605280423838412E-2</v>
      </c>
      <c r="P63" s="43"/>
      <c r="Q63" s="43"/>
      <c r="R63" s="43"/>
      <c r="S63" s="43"/>
      <c r="U63" s="45">
        <v>0.02</v>
      </c>
      <c r="V63" s="45">
        <f t="shared" ref="V63:V86" si="14">2/(1+$V$60+$V$59*(1+EXP(-1*U63*$V$59))/(1-EXP(-1*U63*$V$59)))</f>
        <v>1.9669953847850752E-2</v>
      </c>
      <c r="W63" s="45">
        <f t="shared" si="10"/>
        <v>1.9801326693244747E-2</v>
      </c>
      <c r="X63" s="45">
        <f t="shared" si="11"/>
        <v>1.9723113785829617E-2</v>
      </c>
      <c r="Y63" s="45">
        <f t="shared" si="12"/>
        <v>1.9645310479471545E-2</v>
      </c>
      <c r="Z63" s="45">
        <f t="shared" si="13"/>
        <v>1.9606561679721322E-2</v>
      </c>
      <c r="AA63" s="43"/>
      <c r="AB63" s="43"/>
      <c r="AC63" s="43"/>
    </row>
    <row r="64" spans="9:29" x14ac:dyDescent="0.25">
      <c r="J64" s="45">
        <v>0.03</v>
      </c>
      <c r="K64" s="45">
        <f t="shared" si="5"/>
        <v>2.9259555237043992E-2</v>
      </c>
      <c r="L64" s="45">
        <f t="shared" si="6"/>
        <v>2.9554466451491845E-2</v>
      </c>
      <c r="M64" s="45">
        <f t="shared" si="7"/>
        <v>2.9378728162511067E-2</v>
      </c>
      <c r="N64" s="45">
        <f t="shared" si="8"/>
        <v>2.920438527677871E-2</v>
      </c>
      <c r="O64" s="45">
        <f t="shared" si="9"/>
        <v>2.911773320787564E-2</v>
      </c>
      <c r="P64" s="43"/>
      <c r="Q64" s="43"/>
      <c r="R64" s="43"/>
      <c r="S64" s="43"/>
      <c r="U64" s="45">
        <v>0.03</v>
      </c>
      <c r="V64" s="45">
        <f t="shared" si="14"/>
        <v>2.92624365153559E-2</v>
      </c>
      <c r="W64" s="45">
        <f t="shared" si="10"/>
        <v>2.9554466451491845E-2</v>
      </c>
      <c r="X64" s="45">
        <f t="shared" si="11"/>
        <v>2.9380454402489681E-2</v>
      </c>
      <c r="Y64" s="45">
        <f t="shared" si="12"/>
        <v>2.9207797010069703E-2</v>
      </c>
      <c r="Z64" s="45">
        <f t="shared" si="13"/>
        <v>2.9121972655480541E-2</v>
      </c>
      <c r="AA64" s="43"/>
      <c r="AB64" s="43"/>
      <c r="AC64" s="43"/>
    </row>
    <row r="65" spans="10:29" x14ac:dyDescent="0.25">
      <c r="J65" s="45">
        <v>0.04</v>
      </c>
      <c r="K65" s="45">
        <f t="shared" si="5"/>
        <v>3.8690903514970093E-2</v>
      </c>
      <c r="L65" s="45">
        <f t="shared" si="6"/>
        <v>3.9210560847676823E-2</v>
      </c>
      <c r="M65" s="45">
        <f t="shared" si="7"/>
        <v>3.890061722114551E-2</v>
      </c>
      <c r="N65" s="45">
        <f t="shared" si="8"/>
        <v>3.8593946771552368E-2</v>
      </c>
      <c r="O65" s="45">
        <f t="shared" si="9"/>
        <v>3.8441826806682122E-2</v>
      </c>
      <c r="P65" s="43"/>
      <c r="Q65" s="43"/>
      <c r="R65" s="43"/>
      <c r="S65" s="43"/>
      <c r="U65" s="45">
        <v>0.04</v>
      </c>
      <c r="V65" s="45">
        <f t="shared" si="14"/>
        <v>3.869762116445799E-2</v>
      </c>
      <c r="W65" s="45">
        <f t="shared" si="10"/>
        <v>3.9210560847676823E-2</v>
      </c>
      <c r="X65" s="45">
        <f t="shared" si="11"/>
        <v>3.8904652658736279E-2</v>
      </c>
      <c r="Y65" s="45">
        <f t="shared" si="12"/>
        <v>3.8601891334191729E-2</v>
      </c>
      <c r="Z65" s="45">
        <f t="shared" si="13"/>
        <v>3.8451679582312215E-2</v>
      </c>
      <c r="AA65" s="43"/>
      <c r="AB65" s="43"/>
      <c r="AC65" s="43"/>
    </row>
    <row r="66" spans="10:29" x14ac:dyDescent="0.25">
      <c r="J66" s="45">
        <v>0.05</v>
      </c>
      <c r="K66" s="45">
        <f t="shared" si="5"/>
        <v>4.7965770755531947E-2</v>
      </c>
      <c r="L66" s="45">
        <f t="shared" si="6"/>
        <v>4.8770575499285984E-2</v>
      </c>
      <c r="M66" s="45">
        <f t="shared" si="7"/>
        <v>4.8290128638608376E-2</v>
      </c>
      <c r="N66" s="45">
        <f t="shared" si="8"/>
        <v>4.7816008182651006E-2</v>
      </c>
      <c r="O66" s="45">
        <f t="shared" si="9"/>
        <v>4.7581290982020241E-2</v>
      </c>
      <c r="P66" s="43"/>
      <c r="Q66" s="43"/>
      <c r="R66" s="43"/>
      <c r="S66" s="43"/>
      <c r="U66" s="45">
        <v>0.05</v>
      </c>
      <c r="V66" s="45">
        <f t="shared" si="14"/>
        <v>4.7978676593507408E-2</v>
      </c>
      <c r="W66" s="45">
        <f t="shared" si="10"/>
        <v>4.8770575499285984E-2</v>
      </c>
      <c r="X66" s="45">
        <f t="shared" si="11"/>
        <v>4.8297902001085809E-2</v>
      </c>
      <c r="Y66" s="45">
        <f t="shared" si="12"/>
        <v>4.7831252413438559E-2</v>
      </c>
      <c r="Z66" s="45">
        <f t="shared" si="13"/>
        <v>4.7600160240463221E-2</v>
      </c>
      <c r="AA66" s="43"/>
      <c r="AB66" s="43"/>
      <c r="AC66" s="43"/>
    </row>
    <row r="67" spans="10:29" x14ac:dyDescent="0.25">
      <c r="J67" s="45">
        <v>0.06</v>
      </c>
      <c r="K67" s="45">
        <f t="shared" si="5"/>
        <v>5.7086753227506164E-2</v>
      </c>
      <c r="L67" s="45">
        <f t="shared" si="6"/>
        <v>5.823546641575128E-2</v>
      </c>
      <c r="M67" s="45">
        <f t="shared" si="7"/>
        <v>5.7549102789196678E-2</v>
      </c>
      <c r="N67" s="45">
        <f t="shared" si="8"/>
        <v>5.6873557538647285E-2</v>
      </c>
      <c r="O67" s="45">
        <f t="shared" si="9"/>
        <v>5.6539781641421261E-2</v>
      </c>
      <c r="P67" s="43"/>
      <c r="Q67" s="43"/>
      <c r="R67" s="43"/>
      <c r="S67" s="43"/>
      <c r="U67" s="45">
        <v>0.06</v>
      </c>
      <c r="V67" s="45">
        <f t="shared" si="14"/>
        <v>5.7108690946226448E-2</v>
      </c>
      <c r="W67" s="45">
        <f t="shared" si="10"/>
        <v>5.823546641575128E-2</v>
      </c>
      <c r="X67" s="45">
        <f t="shared" si="11"/>
        <v>5.7562350955791722E-2</v>
      </c>
      <c r="Y67" s="45">
        <f t="shared" si="12"/>
        <v>5.6899438548868975E-2</v>
      </c>
      <c r="Z67" s="45">
        <f t="shared" si="13"/>
        <v>5.6571755678359648E-2</v>
      </c>
      <c r="AA67" s="43"/>
      <c r="AB67" s="43"/>
      <c r="AC67" s="43"/>
    </row>
    <row r="68" spans="10:29" x14ac:dyDescent="0.25">
      <c r="J68" s="45">
        <v>7.0000000000000007E-2</v>
      </c>
      <c r="K68" s="45">
        <f t="shared" si="5"/>
        <v>6.605640412344943E-2</v>
      </c>
      <c r="L68" s="45">
        <f t="shared" si="6"/>
        <v>6.7606180094051727E-2</v>
      </c>
      <c r="M68" s="45">
        <f t="shared" si="7"/>
        <v>6.6679354461485055E-2</v>
      </c>
      <c r="N68" s="45">
        <f t="shared" si="8"/>
        <v>6.576952956476885E-2</v>
      </c>
      <c r="O68" s="45">
        <f t="shared" si="9"/>
        <v>6.5320882300597072E-2</v>
      </c>
      <c r="P68" s="43"/>
      <c r="Q68" s="43"/>
      <c r="R68" s="43"/>
      <c r="S68" s="43"/>
      <c r="U68" s="45">
        <v>7.0000000000000007E-2</v>
      </c>
      <c r="V68" s="45">
        <f t="shared" si="14"/>
        <v>6.6090674258681537E-2</v>
      </c>
      <c r="W68" s="45">
        <f t="shared" si="10"/>
        <v>6.7606180094051727E-2</v>
      </c>
      <c r="X68" s="45">
        <f t="shared" si="11"/>
        <v>6.6700104267405969E-2</v>
      </c>
      <c r="Y68" s="45">
        <f t="shared" si="12"/>
        <v>6.5809910816365988E-2</v>
      </c>
      <c r="Z68" s="45">
        <f t="shared" si="13"/>
        <v>6.5370675388897292E-2</v>
      </c>
      <c r="AA68" s="43"/>
      <c r="AB68" s="43"/>
      <c r="AC68" s="43"/>
    </row>
    <row r="69" spans="10:29" x14ac:dyDescent="0.25">
      <c r="J69" s="45">
        <v>0.08</v>
      </c>
      <c r="K69" s="45">
        <f t="shared" si="5"/>
        <v>7.4877234274401488E-2</v>
      </c>
      <c r="L69" s="45">
        <f t="shared" si="6"/>
        <v>7.6883653613364245E-2</v>
      </c>
      <c r="M69" s="45">
        <f t="shared" si="7"/>
        <v>7.5682673214030494E-2</v>
      </c>
      <c r="N69" s="45">
        <f t="shared" si="8"/>
        <v>7.4506806633775E-2</v>
      </c>
      <c r="O69" s="45">
        <f t="shared" si="9"/>
        <v>7.3928105516894327E-2</v>
      </c>
      <c r="P69" s="43"/>
      <c r="Q69" s="43"/>
      <c r="R69" s="43"/>
      <c r="S69" s="43"/>
      <c r="U69" s="45">
        <v>0.08</v>
      </c>
      <c r="V69" s="45">
        <f t="shared" si="14"/>
        <v>7.4927560910042101E-2</v>
      </c>
      <c r="W69" s="45">
        <f t="shared" si="10"/>
        <v>7.6883653613364245E-2</v>
      </c>
      <c r="X69" s="45">
        <f t="shared" si="11"/>
        <v>7.5713224002730201E-2</v>
      </c>
      <c r="Y69" s="45">
        <f t="shared" si="12"/>
        <v>7.4566036361851606E-2</v>
      </c>
      <c r="Z69" s="45">
        <f t="shared" si="13"/>
        <v>7.400100225167322E-2</v>
      </c>
      <c r="AA69" s="43"/>
      <c r="AB69" s="43"/>
      <c r="AC69" s="43"/>
    </row>
    <row r="70" spans="10:29" x14ac:dyDescent="0.25">
      <c r="J70" s="45">
        <v>0.09</v>
      </c>
      <c r="K70" s="45">
        <f t="shared" si="5"/>
        <v>8.3551712852730109E-2</v>
      </c>
      <c r="L70" s="45">
        <f t="shared" si="6"/>
        <v>8.6068814728771814E-2</v>
      </c>
      <c r="M70" s="45">
        <f t="shared" si="7"/>
        <v>8.4560823726131384E-2</v>
      </c>
      <c r="N70" s="45">
        <f t="shared" si="8"/>
        <v>8.3088219699870569E-2</v>
      </c>
      <c r="O70" s="45">
        <f t="shared" si="9"/>
        <v>8.2364894294363999E-2</v>
      </c>
      <c r="P70" s="43"/>
      <c r="Q70" s="43"/>
      <c r="R70" s="43"/>
      <c r="S70" s="43"/>
      <c r="U70" s="45">
        <v>0.09</v>
      </c>
      <c r="V70" s="45">
        <f t="shared" si="14"/>
        <v>8.3622211981341066E-2</v>
      </c>
      <c r="W70" s="45">
        <f t="shared" si="10"/>
        <v>8.6068814728771814E-2</v>
      </c>
      <c r="X70" s="45">
        <f t="shared" si="11"/>
        <v>8.4603730621379575E-2</v>
      </c>
      <c r="Y70" s="45">
        <f t="shared" si="12"/>
        <v>8.3171091562979527E-2</v>
      </c>
      <c r="Z70" s="45">
        <f t="shared" si="13"/>
        <v>8.2466697253421567E-2</v>
      </c>
      <c r="AA70" s="43"/>
      <c r="AB70" s="43"/>
      <c r="AC70" s="43"/>
    </row>
    <row r="71" spans="10:29" x14ac:dyDescent="0.25">
      <c r="J71" s="45">
        <v>0.1</v>
      </c>
      <c r="K71" s="45">
        <f t="shared" si="5"/>
        <v>9.208226806331421E-2</v>
      </c>
      <c r="L71" s="45">
        <f t="shared" si="6"/>
        <v>9.5162581964040482E-2</v>
      </c>
      <c r="M71" s="45">
        <f t="shared" si="7"/>
        <v>9.3315546143710112E-2</v>
      </c>
      <c r="N71" s="45">
        <f t="shared" si="8"/>
        <v>9.1516549215960002E-2</v>
      </c>
      <c r="O71" s="45">
        <f t="shared" si="9"/>
        <v>9.063462346100909E-2</v>
      </c>
      <c r="P71" s="43"/>
      <c r="Q71" s="43"/>
      <c r="R71" s="43"/>
      <c r="S71" s="43"/>
      <c r="U71" s="45">
        <v>0.1</v>
      </c>
      <c r="V71" s="45">
        <f t="shared" si="14"/>
        <v>9.2177417526244115E-2</v>
      </c>
      <c r="W71" s="45">
        <f t="shared" si="10"/>
        <v>9.5162581964040482E-2</v>
      </c>
      <c r="X71" s="45">
        <f t="shared" si="11"/>
        <v>9.337360401413447E-2</v>
      </c>
      <c r="Y71" s="45">
        <f t="shared" si="12"/>
        <v>9.1628265063578629E-2</v>
      </c>
      <c r="Z71" s="45">
        <f t="shared" si="13"/>
        <v>9.0771603998185096E-2</v>
      </c>
      <c r="AA71" s="43"/>
      <c r="AB71" s="43"/>
      <c r="AC71" s="43"/>
    </row>
    <row r="72" spans="10:29" x14ac:dyDescent="0.25">
      <c r="J72" s="45">
        <v>0.2</v>
      </c>
      <c r="K72" s="45">
        <f t="shared" si="5"/>
        <v>0.16997827581938779</v>
      </c>
      <c r="L72" s="45">
        <f t="shared" si="6"/>
        <v>0.18126924692201818</v>
      </c>
      <c r="M72" s="45">
        <f t="shared" si="7"/>
        <v>0.17444018467448183</v>
      </c>
      <c r="N72" s="45">
        <f t="shared" si="8"/>
        <v>0.16795759662720497</v>
      </c>
      <c r="O72" s="45">
        <f t="shared" si="9"/>
        <v>0.16483997698218034</v>
      </c>
      <c r="P72" s="43"/>
      <c r="Q72" s="43"/>
      <c r="R72" s="43"/>
      <c r="S72" s="43"/>
      <c r="U72" s="45">
        <v>0.2</v>
      </c>
      <c r="V72" s="45">
        <f t="shared" si="14"/>
        <v>0.17062714322205152</v>
      </c>
      <c r="W72" s="45">
        <f t="shared" si="10"/>
        <v>0.18126924692201818</v>
      </c>
      <c r="X72" s="45">
        <f t="shared" si="11"/>
        <v>0.174846009661521</v>
      </c>
      <c r="Y72" s="45">
        <f t="shared" si="12"/>
        <v>0.16871078067135148</v>
      </c>
      <c r="Z72" s="45">
        <f t="shared" si="13"/>
        <v>0.1657470750054986</v>
      </c>
      <c r="AA72" s="43"/>
      <c r="AB72" s="43"/>
      <c r="AC72" s="43"/>
    </row>
    <row r="73" spans="10:29" x14ac:dyDescent="0.25">
      <c r="J73" s="45">
        <v>0.4</v>
      </c>
      <c r="K73" s="45">
        <f t="shared" si="5"/>
        <v>0.29161698548884724</v>
      </c>
      <c r="L73" s="45">
        <f t="shared" si="6"/>
        <v>0.32967995396436067</v>
      </c>
      <c r="M73" s="45">
        <f t="shared" si="7"/>
        <v>0.3062792401079894</v>
      </c>
      <c r="N73" s="45">
        <f t="shared" si="8"/>
        <v>0.28513763557779354</v>
      </c>
      <c r="O73" s="45">
        <f t="shared" si="9"/>
        <v>0.27533551794138922</v>
      </c>
      <c r="P73" s="43"/>
      <c r="Q73" s="43"/>
      <c r="R73" s="43"/>
      <c r="S73" s="43"/>
      <c r="U73" s="45">
        <v>0.4</v>
      </c>
      <c r="V73" s="45">
        <f t="shared" si="14"/>
        <v>0.29543963156747416</v>
      </c>
      <c r="W73" s="45">
        <f t="shared" si="10"/>
        <v>0.32967995396436067</v>
      </c>
      <c r="X73" s="45">
        <f t="shared" si="11"/>
        <v>0.30878039432651533</v>
      </c>
      <c r="Y73" s="45">
        <f t="shared" si="12"/>
        <v>0.28948343656216069</v>
      </c>
      <c r="Z73" s="45">
        <f t="shared" si="13"/>
        <v>0.28040157329689724</v>
      </c>
      <c r="AA73" s="43"/>
      <c r="AB73" s="43"/>
      <c r="AC73" s="43"/>
    </row>
    <row r="74" spans="10:29" x14ac:dyDescent="0.25">
      <c r="J74" s="45">
        <v>0.6</v>
      </c>
      <c r="K74" s="45">
        <f t="shared" si="5"/>
        <v>0.37866326018910762</v>
      </c>
      <c r="L74" s="45">
        <f t="shared" si="6"/>
        <v>0.45118836390597361</v>
      </c>
      <c r="M74" s="45">
        <f t="shared" si="7"/>
        <v>0.40592105469351453</v>
      </c>
      <c r="N74" s="45">
        <f t="shared" si="8"/>
        <v>0.36689137464170046</v>
      </c>
      <c r="O74" s="45">
        <f t="shared" si="9"/>
        <v>0.3494028940438989</v>
      </c>
      <c r="P74" s="43"/>
      <c r="Q74" s="43"/>
      <c r="R74" s="43"/>
      <c r="S74" s="43"/>
      <c r="U74" s="45">
        <v>0.6</v>
      </c>
      <c r="V74" s="45">
        <f t="shared" si="14"/>
        <v>0.38831465655245528</v>
      </c>
      <c r="W74" s="45">
        <f t="shared" si="10"/>
        <v>0.45118836390597361</v>
      </c>
      <c r="X74" s="45">
        <f t="shared" si="11"/>
        <v>0.41249582531128332</v>
      </c>
      <c r="Y74" s="45">
        <f t="shared" si="12"/>
        <v>0.37766190782832398</v>
      </c>
      <c r="Z74" s="45">
        <f t="shared" si="13"/>
        <v>0.36159998054924325</v>
      </c>
      <c r="AA74" s="43"/>
      <c r="AB74" s="43"/>
      <c r="AC74" s="43"/>
    </row>
    <row r="75" spans="10:29" x14ac:dyDescent="0.25">
      <c r="J75" s="45">
        <v>0.8</v>
      </c>
      <c r="K75" s="45">
        <f t="shared" si="5"/>
        <v>0.44095472940793645</v>
      </c>
      <c r="L75" s="45">
        <f t="shared" si="6"/>
        <v>0.55067103588277844</v>
      </c>
      <c r="M75" s="45">
        <f t="shared" si="7"/>
        <v>0.48122871812640033</v>
      </c>
      <c r="N75" s="45">
        <f t="shared" si="8"/>
        <v>0.42392902295437684</v>
      </c>
      <c r="O75" s="45">
        <f t="shared" si="9"/>
        <v>0.39905174100267232</v>
      </c>
      <c r="P75" s="43"/>
      <c r="Q75" s="43"/>
      <c r="R75" s="43"/>
      <c r="S75" s="43"/>
      <c r="U75" s="45">
        <v>0.8</v>
      </c>
      <c r="V75" s="45">
        <f t="shared" si="14"/>
        <v>0.45830807765339776</v>
      </c>
      <c r="W75" s="45">
        <f t="shared" si="10"/>
        <v>0.55067103588277844</v>
      </c>
      <c r="X75" s="45">
        <f t="shared" si="11"/>
        <v>0.49348767316370468</v>
      </c>
      <c r="Y75" s="45">
        <f t="shared" si="12"/>
        <v>0.4429743005529293</v>
      </c>
      <c r="Z75" s="45">
        <f t="shared" si="13"/>
        <v>0.42006695295297286</v>
      </c>
      <c r="AA75" s="43"/>
      <c r="AB75" s="43"/>
      <c r="AC75" s="43"/>
    </row>
    <row r="76" spans="10:29" x14ac:dyDescent="0.25">
      <c r="J76" s="45">
        <v>1</v>
      </c>
      <c r="K76" s="45">
        <f t="shared" si="5"/>
        <v>0.48553133134525844</v>
      </c>
      <c r="L76" s="45">
        <f t="shared" si="6"/>
        <v>0.63212055882855767</v>
      </c>
      <c r="M76" s="45">
        <f t="shared" si="7"/>
        <v>0.53814502575599543</v>
      </c>
      <c r="N76" s="45">
        <f t="shared" si="8"/>
        <v>0.46372283987689633</v>
      </c>
      <c r="O76" s="45">
        <f t="shared" si="9"/>
        <v>0.43233235838169365</v>
      </c>
      <c r="P76" s="43"/>
      <c r="Q76" s="43"/>
      <c r="R76" s="43"/>
      <c r="S76" s="43"/>
      <c r="U76" s="45">
        <v>1</v>
      </c>
      <c r="V76" s="45">
        <f t="shared" si="14"/>
        <v>0.5115638930450167</v>
      </c>
      <c r="W76" s="45">
        <f t="shared" si="10"/>
        <v>0.63212055882855767</v>
      </c>
      <c r="X76" s="45">
        <f t="shared" si="11"/>
        <v>0.55715026185919658</v>
      </c>
      <c r="Y76" s="45">
        <f t="shared" si="12"/>
        <v>0.49186668118617499</v>
      </c>
      <c r="Z76" s="45">
        <f t="shared" si="13"/>
        <v>0.46267099406154955</v>
      </c>
      <c r="AA76" s="43"/>
      <c r="AB76" s="43"/>
      <c r="AC76" s="43"/>
    </row>
    <row r="77" spans="10:29" x14ac:dyDescent="0.25">
      <c r="J77" s="45">
        <v>1.5</v>
      </c>
      <c r="K77" s="45">
        <f t="shared" si="5"/>
        <v>0.54910834347216764</v>
      </c>
      <c r="L77" s="45">
        <f t="shared" si="6"/>
        <v>0.77686983985157021</v>
      </c>
      <c r="M77" s="45">
        <f t="shared" si="7"/>
        <v>0.62681683696215573</v>
      </c>
      <c r="N77" s="45">
        <f t="shared" si="8"/>
        <v>0.51821915958902787</v>
      </c>
      <c r="O77" s="45">
        <f t="shared" si="9"/>
        <v>0.47510646581606802</v>
      </c>
      <c r="P77" s="43"/>
      <c r="Q77" s="43"/>
      <c r="R77" s="43"/>
      <c r="S77" s="43"/>
      <c r="U77" s="45">
        <v>1.5</v>
      </c>
      <c r="V77" s="45">
        <f t="shared" si="14"/>
        <v>0.59678345570779745</v>
      </c>
      <c r="W77" s="45">
        <f t="shared" si="10"/>
        <v>0.77686983985157021</v>
      </c>
      <c r="X77" s="45">
        <f t="shared" si="11"/>
        <v>0.66413095350954743</v>
      </c>
      <c r="Y77" s="45">
        <f t="shared" si="12"/>
        <v>0.56815813882626853</v>
      </c>
      <c r="Z77" s="45">
        <f t="shared" si="13"/>
        <v>0.5263926297430821</v>
      </c>
      <c r="AA77" s="43"/>
      <c r="AB77" s="43"/>
      <c r="AC77" s="43"/>
    </row>
    <row r="78" spans="10:29" x14ac:dyDescent="0.25">
      <c r="J78" s="45">
        <v>2</v>
      </c>
      <c r="K78" s="45">
        <f t="shared" si="5"/>
        <v>0.57665038166249338</v>
      </c>
      <c r="L78" s="45">
        <f t="shared" si="6"/>
        <v>0.8646647167633873</v>
      </c>
      <c r="M78" s="45">
        <f t="shared" si="7"/>
        <v>0.67084995526770153</v>
      </c>
      <c r="N78" s="45">
        <f t="shared" si="8"/>
        <v>0.54037570975150417</v>
      </c>
      <c r="O78" s="45">
        <f t="shared" si="9"/>
        <v>0.49084218055563289</v>
      </c>
      <c r="P78" s="43"/>
      <c r="Q78" s="43"/>
      <c r="R78" s="43"/>
      <c r="S78" s="43"/>
      <c r="U78" s="45">
        <v>2</v>
      </c>
      <c r="V78" s="45">
        <f t="shared" si="14"/>
        <v>0.64181284277675066</v>
      </c>
      <c r="W78" s="45">
        <f t="shared" si="10"/>
        <v>0.8646647167633873</v>
      </c>
      <c r="X78" s="45">
        <f t="shared" si="11"/>
        <v>0.72470991431296916</v>
      </c>
      <c r="Y78" s="45">
        <f t="shared" si="12"/>
        <v>0.60699508018045079</v>
      </c>
      <c r="Z78" s="45">
        <f t="shared" si="13"/>
        <v>0.5568096679436696</v>
      </c>
      <c r="AA78" s="43"/>
      <c r="AB78" s="43"/>
      <c r="AC78" s="43"/>
    </row>
    <row r="79" spans="10:29" x14ac:dyDescent="0.25">
      <c r="J79" s="45">
        <v>2.5</v>
      </c>
      <c r="K79" s="45">
        <f t="shared" si="5"/>
        <v>0.58858179904592045</v>
      </c>
      <c r="L79" s="45">
        <f t="shared" si="6"/>
        <v>0.91791500137610116</v>
      </c>
      <c r="M79" s="45">
        <f t="shared" si="7"/>
        <v>0.69271615469834402</v>
      </c>
      <c r="N79" s="45">
        <f t="shared" si="8"/>
        <v>0.54938389081208761</v>
      </c>
      <c r="O79" s="45">
        <f t="shared" si="9"/>
        <v>0.49663102650045726</v>
      </c>
      <c r="P79" s="43"/>
      <c r="Q79" s="43"/>
      <c r="R79" s="43"/>
      <c r="S79" s="43"/>
      <c r="U79" s="45">
        <v>2.5</v>
      </c>
      <c r="V79" s="45">
        <f t="shared" si="14"/>
        <v>0.66599509193803019</v>
      </c>
      <c r="W79" s="45">
        <f t="shared" si="10"/>
        <v>0.91791500137610116</v>
      </c>
      <c r="X79" s="45">
        <f t="shared" si="11"/>
        <v>0.75945500675724076</v>
      </c>
      <c r="Y79" s="45">
        <f t="shared" si="12"/>
        <v>0.62709952114676137</v>
      </c>
      <c r="Z79" s="45">
        <f t="shared" si="13"/>
        <v>0.57157271764539075</v>
      </c>
      <c r="AA79" s="43"/>
      <c r="AB79" s="43"/>
      <c r="AC79" s="43"/>
    </row>
    <row r="80" spans="10:29" x14ac:dyDescent="0.25">
      <c r="J80" s="45">
        <v>3</v>
      </c>
      <c r="K80" s="45">
        <f t="shared" si="5"/>
        <v>0.5937505784875069</v>
      </c>
      <c r="L80" s="45">
        <f t="shared" si="6"/>
        <v>0.95021293163213605</v>
      </c>
      <c r="M80" s="45">
        <f t="shared" si="7"/>
        <v>0.70357458798537309</v>
      </c>
      <c r="N80" s="45">
        <f t="shared" si="8"/>
        <v>0.55304634392077079</v>
      </c>
      <c r="O80" s="45">
        <f t="shared" si="9"/>
        <v>0.49876062391166681</v>
      </c>
      <c r="P80" s="43"/>
      <c r="Q80" s="43"/>
      <c r="R80" s="43"/>
      <c r="S80" s="43"/>
      <c r="U80" s="45">
        <v>3</v>
      </c>
      <c r="V80" s="45">
        <f t="shared" si="14"/>
        <v>0.67909493085437256</v>
      </c>
      <c r="W80" s="45">
        <f t="shared" si="10"/>
        <v>0.95021293163213605</v>
      </c>
      <c r="X80" s="45">
        <f t="shared" si="11"/>
        <v>0.77952940964753192</v>
      </c>
      <c r="Y80" s="45">
        <f t="shared" si="12"/>
        <v>0.63759715063066547</v>
      </c>
      <c r="Z80" s="45">
        <f t="shared" si="13"/>
        <v>0.57879590560111638</v>
      </c>
      <c r="AA80" s="43"/>
      <c r="AB80" s="43"/>
      <c r="AC80" s="43"/>
    </row>
    <row r="81" spans="9:37" x14ac:dyDescent="0.25">
      <c r="J81" s="45">
        <v>3.5</v>
      </c>
      <c r="K81" s="45">
        <f t="shared" si="5"/>
        <v>0.59598973248381892</v>
      </c>
      <c r="L81" s="45">
        <f t="shared" si="6"/>
        <v>0.96980261657768152</v>
      </c>
      <c r="M81" s="45">
        <f t="shared" si="7"/>
        <v>0.70896672637791125</v>
      </c>
      <c r="N81" s="45">
        <f t="shared" si="8"/>
        <v>0.55453538623498388</v>
      </c>
      <c r="O81" s="45">
        <f t="shared" si="9"/>
        <v>0.49954405901722276</v>
      </c>
      <c r="P81" s="43"/>
      <c r="Q81" s="43"/>
      <c r="R81" s="43"/>
      <c r="S81" s="43"/>
      <c r="U81" s="45">
        <v>3.5</v>
      </c>
      <c r="V81" s="45">
        <f t="shared" si="14"/>
        <v>0.68622465394181953</v>
      </c>
      <c r="W81" s="45">
        <f t="shared" si="10"/>
        <v>0.96980261657768152</v>
      </c>
      <c r="X81" s="45">
        <f t="shared" si="11"/>
        <v>0.79117669754438769</v>
      </c>
      <c r="Y81" s="45">
        <f t="shared" si="12"/>
        <v>0.64310327089091701</v>
      </c>
      <c r="Z81" s="45">
        <f t="shared" si="13"/>
        <v>0.5823439382358363</v>
      </c>
      <c r="AA81" s="43"/>
      <c r="AB81" s="43"/>
      <c r="AC81" s="43"/>
    </row>
    <row r="82" spans="9:37" x14ac:dyDescent="0.25">
      <c r="J82" s="45">
        <v>4</v>
      </c>
      <c r="K82" s="45">
        <f t="shared" si="5"/>
        <v>0.59695975077843999</v>
      </c>
      <c r="L82" s="45">
        <f t="shared" si="6"/>
        <v>0.98168436111126578</v>
      </c>
      <c r="M82" s="45">
        <f t="shared" si="7"/>
        <v>0.71164438305965505</v>
      </c>
      <c r="N82" s="45">
        <f t="shared" si="8"/>
        <v>0.55514078566201297</v>
      </c>
      <c r="O82" s="45">
        <f t="shared" si="9"/>
        <v>0.49983226868604874</v>
      </c>
      <c r="P82" s="43"/>
      <c r="Q82" s="43"/>
      <c r="R82" s="43"/>
      <c r="S82" s="43"/>
      <c r="U82" s="45">
        <v>4</v>
      </c>
      <c r="V82" s="45">
        <f t="shared" si="14"/>
        <v>0.69011498968946494</v>
      </c>
      <c r="W82" s="45">
        <f t="shared" si="10"/>
        <v>0.98168436111126578</v>
      </c>
      <c r="X82" s="45">
        <f t="shared" si="11"/>
        <v>0.79795107772189311</v>
      </c>
      <c r="Y82" s="45">
        <f t="shared" si="12"/>
        <v>0.64599811097904136</v>
      </c>
      <c r="Z82" s="45">
        <f t="shared" si="13"/>
        <v>0.58409009558278147</v>
      </c>
      <c r="AA82" s="43"/>
      <c r="AB82" s="43"/>
      <c r="AC82" s="43"/>
    </row>
    <row r="83" spans="9:37" x14ac:dyDescent="0.25">
      <c r="J83" s="45">
        <v>4.5</v>
      </c>
      <c r="K83" s="45">
        <f t="shared" si="5"/>
        <v>0.59737996997437248</v>
      </c>
      <c r="L83" s="45">
        <f t="shared" si="6"/>
        <v>0.98889100346175773</v>
      </c>
      <c r="M83" s="45">
        <f t="shared" si="7"/>
        <v>0.71297406801640795</v>
      </c>
      <c r="N83" s="45">
        <f t="shared" si="8"/>
        <v>0.55538692270106726</v>
      </c>
      <c r="O83" s="45">
        <f t="shared" si="9"/>
        <v>0.49993829509795668</v>
      </c>
      <c r="P83" s="43"/>
      <c r="Q83" s="43"/>
      <c r="R83" s="43"/>
      <c r="S83" s="43"/>
      <c r="U83" s="45">
        <v>4.5</v>
      </c>
      <c r="V83" s="45">
        <f t="shared" si="14"/>
        <v>0.69224070734418053</v>
      </c>
      <c r="W83" s="45">
        <f t="shared" si="10"/>
        <v>0.98889100346175773</v>
      </c>
      <c r="X83" s="45">
        <f t="shared" si="11"/>
        <v>0.80189685011781009</v>
      </c>
      <c r="Y83" s="45">
        <f t="shared" si="12"/>
        <v>0.64752195935855261</v>
      </c>
      <c r="Z83" s="45">
        <f t="shared" si="13"/>
        <v>0.58495027869309935</v>
      </c>
      <c r="AA83" s="43"/>
      <c r="AB83" s="43"/>
      <c r="AC83" s="43"/>
    </row>
    <row r="84" spans="9:37" x14ac:dyDescent="0.25">
      <c r="J84" s="45">
        <v>5</v>
      </c>
      <c r="K84" s="45">
        <f t="shared" si="5"/>
        <v>0.59756201207977344</v>
      </c>
      <c r="L84" s="45">
        <f t="shared" si="6"/>
        <v>0.99326205300091452</v>
      </c>
      <c r="M84" s="45">
        <f t="shared" si="7"/>
        <v>0.71363437002460395</v>
      </c>
      <c r="N84" s="45">
        <f t="shared" si="8"/>
        <v>0.55548699455328521</v>
      </c>
      <c r="O84" s="45">
        <f t="shared" si="9"/>
        <v>0.49997730003511875</v>
      </c>
      <c r="P84" s="43"/>
      <c r="Q84" s="43"/>
      <c r="R84" s="43"/>
      <c r="S84" s="43"/>
      <c r="U84" s="45">
        <v>5</v>
      </c>
      <c r="V84" s="45">
        <f t="shared" si="14"/>
        <v>0.69340310317379317</v>
      </c>
      <c r="W84" s="45">
        <f t="shared" si="10"/>
        <v>0.99326205300091452</v>
      </c>
      <c r="X84" s="45">
        <f t="shared" si="11"/>
        <v>0.80419698961792774</v>
      </c>
      <c r="Y84" s="45">
        <f t="shared" si="12"/>
        <v>0.64832463893439352</v>
      </c>
      <c r="Z84" s="45">
        <f t="shared" si="13"/>
        <v>0.58537421561223413</v>
      </c>
      <c r="AA84" s="43"/>
      <c r="AB84" s="43"/>
      <c r="AC84" s="43"/>
    </row>
    <row r="85" spans="9:37" x14ac:dyDescent="0.25">
      <c r="J85" s="45">
        <v>5.5</v>
      </c>
      <c r="K85" s="45">
        <f t="shared" si="5"/>
        <v>0.59764087408431676</v>
      </c>
      <c r="L85" s="45">
        <f t="shared" si="6"/>
        <v>0.99591322856153597</v>
      </c>
      <c r="M85" s="45">
        <f t="shared" si="7"/>
        <v>0.71396226629793813</v>
      </c>
      <c r="N85" s="45">
        <f t="shared" si="8"/>
        <v>0.55552768073219105</v>
      </c>
      <c r="O85" s="45">
        <f t="shared" si="9"/>
        <v>0.49999164914960487</v>
      </c>
      <c r="P85" s="43"/>
      <c r="Q85" s="43"/>
      <c r="R85" s="43"/>
      <c r="S85" s="43"/>
      <c r="U85" s="45">
        <v>5.5</v>
      </c>
      <c r="V85" s="45">
        <f t="shared" si="14"/>
        <v>0.69403899451384421</v>
      </c>
      <c r="W85" s="45">
        <f t="shared" si="10"/>
        <v>0.99591322856153597</v>
      </c>
      <c r="X85" s="45">
        <f t="shared" si="11"/>
        <v>0.80553847504022202</v>
      </c>
      <c r="Y85" s="45">
        <f t="shared" si="12"/>
        <v>0.6487475916896519</v>
      </c>
      <c r="Z85" s="45">
        <f t="shared" si="13"/>
        <v>0.58558319887313703</v>
      </c>
      <c r="AA85" s="43"/>
      <c r="AB85" s="43"/>
      <c r="AC85" s="43"/>
    </row>
    <row r="86" spans="9:37" x14ac:dyDescent="0.25">
      <c r="J86" s="45">
        <v>6</v>
      </c>
      <c r="K86" s="45">
        <f t="shared" si="5"/>
        <v>0.59767503769578945</v>
      </c>
      <c r="L86" s="45">
        <f t="shared" si="6"/>
        <v>0.99752124782333362</v>
      </c>
      <c r="M86" s="45">
        <f t="shared" si="7"/>
        <v>0.71412509476844377</v>
      </c>
      <c r="N86" s="45">
        <f t="shared" si="8"/>
        <v>0.55554422249810487</v>
      </c>
      <c r="O86" s="45">
        <f t="shared" si="9"/>
        <v>0.49999692789382333</v>
      </c>
      <c r="P86" s="43"/>
      <c r="Q86" s="43"/>
      <c r="R86" s="43"/>
      <c r="S86" s="43"/>
      <c r="U86" s="45">
        <v>6</v>
      </c>
      <c r="V86" s="45">
        <f t="shared" si="14"/>
        <v>0.69438693940080221</v>
      </c>
      <c r="W86" s="45">
        <f t="shared" si="10"/>
        <v>0.99752124782333362</v>
      </c>
      <c r="X86" s="45">
        <f t="shared" si="11"/>
        <v>0.80632107530460062</v>
      </c>
      <c r="Y86" s="45">
        <f t="shared" si="12"/>
        <v>0.64897049684379549</v>
      </c>
      <c r="Z86" s="45">
        <f t="shared" si="13"/>
        <v>0.58568623061067748</v>
      </c>
      <c r="AA86" s="43"/>
      <c r="AB86" s="43"/>
      <c r="AC86" s="43"/>
    </row>
    <row r="87" spans="9:37" x14ac:dyDescent="0.25"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spans="9:37" x14ac:dyDescent="0.25">
      <c r="I88" s="25">
        <v>2</v>
      </c>
      <c r="J88" s="52" t="s">
        <v>27</v>
      </c>
      <c r="K88" s="43"/>
      <c r="L88" s="43"/>
      <c r="M88" s="43"/>
      <c r="N88" s="43"/>
      <c r="O88" s="43"/>
      <c r="P88" s="43"/>
      <c r="Q88" s="52" t="s">
        <v>48</v>
      </c>
      <c r="R88" s="43"/>
      <c r="S88" s="43"/>
      <c r="T88" s="25">
        <v>4</v>
      </c>
      <c r="U88" s="52" t="s">
        <v>62</v>
      </c>
      <c r="V88" s="43"/>
      <c r="W88" s="43"/>
      <c r="X88" s="43"/>
      <c r="Y88" s="43"/>
      <c r="Z88" s="43"/>
      <c r="AA88" s="43"/>
      <c r="AB88" s="52" t="s">
        <v>48</v>
      </c>
      <c r="AC88" s="43"/>
    </row>
    <row r="89" spans="9:37" x14ac:dyDescent="0.25">
      <c r="J89" s="43"/>
      <c r="K89" s="43"/>
      <c r="L89" s="43"/>
      <c r="M89" s="43"/>
      <c r="N89" s="43"/>
      <c r="O89" s="43"/>
      <c r="P89" s="43"/>
      <c r="Q89" s="52"/>
      <c r="R89" s="43"/>
      <c r="S89" s="43"/>
      <c r="U89" s="43"/>
      <c r="V89" s="43"/>
      <c r="W89" s="43"/>
      <c r="X89" s="43"/>
      <c r="Y89" s="43"/>
      <c r="Z89" s="43"/>
      <c r="AA89" s="43"/>
      <c r="AB89" s="52"/>
      <c r="AC89" s="43"/>
      <c r="AE89" s="45"/>
      <c r="AF89" s="45">
        <f>(1+AF90^2)^0.5</f>
        <v>1.2054179957088322</v>
      </c>
      <c r="AG89" s="45">
        <f t="shared" ref="AG89:AJ89" si="15">(1+AG90^2)^0.5</f>
        <v>1</v>
      </c>
      <c r="AH89" s="45">
        <f t="shared" si="15"/>
        <v>1.077032961426901</v>
      </c>
      <c r="AI89" s="45">
        <f t="shared" si="15"/>
        <v>1.2806248474865698</v>
      </c>
      <c r="AJ89" s="45">
        <f t="shared" si="15"/>
        <v>1.4142135623730951</v>
      </c>
      <c r="AK89" s="43"/>
    </row>
    <row r="90" spans="9:37" x14ac:dyDescent="0.25">
      <c r="J90" s="45"/>
      <c r="K90" s="45">
        <f>K28</f>
        <v>0.67307692307692302</v>
      </c>
      <c r="L90" s="45">
        <f t="shared" ref="L90:O90" si="16">L28</f>
        <v>0</v>
      </c>
      <c r="M90" s="45">
        <f t="shared" si="16"/>
        <v>0.4</v>
      </c>
      <c r="N90" s="45">
        <f t="shared" si="16"/>
        <v>0.8</v>
      </c>
      <c r="O90" s="45">
        <f t="shared" si="16"/>
        <v>1</v>
      </c>
      <c r="P90" s="43"/>
      <c r="Q90" s="43" t="s">
        <v>44</v>
      </c>
      <c r="R90" s="55">
        <f>M20</f>
        <v>2.3809523940475996</v>
      </c>
      <c r="S90" s="43"/>
      <c r="U90" s="45"/>
      <c r="V90" s="45">
        <f>IF(K28=1,Z90,K28)</f>
        <v>0.67307692307692302</v>
      </c>
      <c r="W90" s="45">
        <f t="shared" ref="W90:Y90" si="17">L28</f>
        <v>0</v>
      </c>
      <c r="X90" s="45">
        <f t="shared" si="17"/>
        <v>0.4</v>
      </c>
      <c r="Y90" s="45">
        <f t="shared" si="17"/>
        <v>0.8</v>
      </c>
      <c r="Z90" s="45">
        <f>O28-0.000000001</f>
        <v>0.99999999900000003</v>
      </c>
      <c r="AA90" s="43"/>
      <c r="AB90" s="43" t="s">
        <v>44</v>
      </c>
      <c r="AC90" s="55">
        <f>M20</f>
        <v>2.3809523940475996</v>
      </c>
      <c r="AE90" s="45"/>
      <c r="AF90" s="45">
        <f>K28</f>
        <v>0.67307692307692302</v>
      </c>
      <c r="AG90" s="45">
        <f>L28</f>
        <v>0</v>
      </c>
      <c r="AH90" s="45">
        <f>M28</f>
        <v>0.4</v>
      </c>
      <c r="AI90" s="45">
        <f>N28</f>
        <v>0.8</v>
      </c>
      <c r="AJ90" s="45">
        <f>O28</f>
        <v>1</v>
      </c>
      <c r="AK90" s="43"/>
    </row>
    <row r="91" spans="9:37" x14ac:dyDescent="0.25">
      <c r="J91" s="45">
        <v>1E-4</v>
      </c>
      <c r="K91" s="45">
        <f>IF($K$90=1,O91,(1 - EXP(-1*J91*(1-$K$90)))/(1 - $K$90*EXP(-1*J91*(1-$K$90))   ))</f>
        <v>9.9991635306314282E-5</v>
      </c>
      <c r="L91" s="45">
        <f>(1 - EXP(-1*J91*(1-$L$90)))/(1 - $L$90*EXP(-1*J91*(1-$L$90))   )</f>
        <v>9.999500016666385E-5</v>
      </c>
      <c r="M91" s="45">
        <f>(1 - EXP(-1*J91*(1-$M$90)))/(1 - $M$90*EXP(-1*J91*(1-$M$90))   )</f>
        <v>9.9993000459959669E-5</v>
      </c>
      <c r="N91" s="45">
        <f>(1 - EXP(-1*J91*(1-$N$90)))/(1 - $N$90*EXP(-1*J91*(1-$N$90))   )</f>
        <v>9.999100080660634E-5</v>
      </c>
      <c r="O91" s="45">
        <f>J91/(1+J91)</f>
        <v>9.9990000999900015E-5</v>
      </c>
      <c r="P91" s="43"/>
      <c r="Q91" s="43" t="s">
        <v>49</v>
      </c>
      <c r="R91" s="45">
        <f>IF(K90=1,R90/(1+R90),(1 - EXP(-1*R90*(1-$K$90)))/(1 - $K$90*EXP(-1*R90*(1-$K$90))   ))</f>
        <v>0.78275836845211766</v>
      </c>
      <c r="S91" s="43"/>
      <c r="U91" s="45">
        <v>1E-4</v>
      </c>
      <c r="V91" s="45">
        <f>(  ((1-AF91*$V$90)/(1-AF91))^2  - 1 )/(  ((1-AF91*$V$90)/(1-AF91))^2  - $V$90 )</f>
        <v>9.9991635278706836E-5</v>
      </c>
      <c r="W91" s="45">
        <f>1-EXP(-1*U91)</f>
        <v>9.999500016666385E-5</v>
      </c>
      <c r="X91" s="45">
        <f>(  ((1-AH91*$X$90)/(1-AH91))^2  - 1 )/(  ((1-AH91*$X$90)/(1-AH91))^2  - $X$90 )</f>
        <v>9.9993000443434206E-5</v>
      </c>
      <c r="Y91" s="45">
        <f>(  ((1-AI91*$Y$90)/(1-AI91))^2  - 1 )/(  ((1-AI91*$Y$90)/(1-AI91))^2  - $Y$90 )</f>
        <v>9.9991000771806717E-5</v>
      </c>
      <c r="Z91" s="45">
        <f>(  ((1-AJ91*$Z$90)/(1-AJ91))^2  - 1 )/(  ((1-AJ91*$Z$90)/(1-AJ91))^2  - $Z$90 )</f>
        <v>9.9910092018304865E-5</v>
      </c>
      <c r="AA91" s="43"/>
      <c r="AB91" s="43" t="s">
        <v>49</v>
      </c>
      <c r="AC91" s="45">
        <f>(  ((1-AM108*$V$90)/(1-AM108))^2  - 1 )/(  ((1-AM108*$V$90)/(1-AM108))^2  - $V$90 )</f>
        <v>0.74632686199419951</v>
      </c>
      <c r="AE91" s="45">
        <f>U91/2</f>
        <v>5.0000000000000002E-5</v>
      </c>
      <c r="AF91" s="45">
        <f t="shared" ref="AF91:AF116" si="18">2/(1+$AF$90+$AF$89*(1+EXP(-1*AE91*$AF$89))/(1-EXP(-1*AE91*$AF$89)))</f>
        <v>4.9997908726219303E-5</v>
      </c>
      <c r="AG91" s="45">
        <f>1-EXP(-1*AE91)</f>
        <v>4.9998750020874283E-5</v>
      </c>
      <c r="AH91" s="45">
        <f t="shared" ref="AH91:AH116" si="19">2/(1+$AH$90+$AH$89*(1+EXP(-1*AE91*$AH$89))/(1-EXP(-1*AE91*$AH$89)))</f>
        <v>4.9998250049133124E-5</v>
      </c>
      <c r="AI91" s="45">
        <f t="shared" ref="AI91:AI116" si="20">2/(1+$AI$90+$AI$89*(1+EXP(-1*AE91*$AI$89))/(1-EXP(-1*AE91*$AI$89)))</f>
        <v>4.9997750084179246E-5</v>
      </c>
      <c r="AJ91" s="45">
        <f t="shared" ref="AJ91:AJ116" si="21">2/(1+$AJ$90+$AJ$89*(1+EXP(-1*AE91*$AJ$89))/(1-EXP(-1*AE91*$AJ$89)))</f>
        <v>4.9997500104147943E-5</v>
      </c>
      <c r="AK91" s="43"/>
    </row>
    <row r="92" spans="9:37" x14ac:dyDescent="0.25">
      <c r="J92" s="45">
        <v>0.01</v>
      </c>
      <c r="K92" s="45">
        <f t="shared" ref="K92:K116" si="22">IF($K$90=1,O92,(1 - EXP(-1*J92*(1-$K$90)))/(1 - $K$90*EXP(-1*J92*(1-$K$90))   ))</f>
        <v>9.9170313855567148E-3</v>
      </c>
      <c r="L92" s="45">
        <f t="shared" ref="L92:L116" si="23">(1 - EXP(-1*J92*(1-$L$90)))/(1 - $L$90*EXP(-1*J92*(1-$L$90))   )</f>
        <v>9.9501662508318933E-3</v>
      </c>
      <c r="M92" s="45">
        <f t="shared" ref="M92:M116" si="24">(1 - EXP(-1*J92*(1-$M$90)))/(1 - $M$90*EXP(-1*J92*(1-$M$90))   )</f>
        <v>9.9304570095797677E-3</v>
      </c>
      <c r="N92" s="45">
        <f t="shared" ref="N92:N116" si="25">(1 - EXP(-1*J92*(1-$N$90)))/(1 - $N$90*EXP(-1*J92*(1-$N$90))   )</f>
        <v>9.9107995008922978E-3</v>
      </c>
      <c r="O92" s="45">
        <f t="shared" ref="O92:O116" si="26">J92/(1+J92)</f>
        <v>9.9009900990099011E-3</v>
      </c>
      <c r="P92" s="43"/>
      <c r="Q92" s="43"/>
      <c r="R92" s="43"/>
      <c r="S92" s="43"/>
      <c r="U92" s="45">
        <v>0.01</v>
      </c>
      <c r="V92" s="45">
        <f t="shared" ref="V92:V116" si="27">(  ((1-AF92*$V$90)/(1-AF92))^2  - 1 )/(  ((1-AF92*$V$90)/(1-AF92))^2  - $V$90 )</f>
        <v>9.917003804236775E-3</v>
      </c>
      <c r="W92" s="45">
        <f t="shared" ref="W92:W116" si="28">1-EXP(-1*U92)</f>
        <v>9.9501662508318933E-3</v>
      </c>
      <c r="X92" s="45">
        <f t="shared" ref="X92:X116" si="29">(  ((1-AH92*$X$90)/(1-AH92))^2  - 1 )/(  ((1-AH92*$X$90)/(1-AH92))^2  - $X$90 )</f>
        <v>9.9304405739914017E-3</v>
      </c>
      <c r="Y92" s="45">
        <f t="shared" ref="Y92:Y116" si="30">(  ((1-AI92*$Y$90)/(1-AI92))^2  - 1 )/(  ((1-AI92*$Y$90)/(1-AI92))^2  - $Y$90 )</f>
        <v>9.9107667597158576E-3</v>
      </c>
      <c r="Z92" s="45">
        <f t="shared" ref="Z92:Z116" si="31">(  ((1-AJ92*$Z$90)/(1-AJ92))^2  - 1 )/(  ((1-AJ92*$Z$90)/(1-AJ92))^2  - $Z$90 )</f>
        <v>9.9009911873571763E-3</v>
      </c>
      <c r="AA92" s="43"/>
      <c r="AB92" s="43"/>
      <c r="AC92" s="43"/>
      <c r="AE92" s="45">
        <f t="shared" ref="AE92:AE116" si="32">U92/2</f>
        <v>5.0000000000000001E-3</v>
      </c>
      <c r="AF92" s="45">
        <f t="shared" si="18"/>
        <v>4.9791586388060541E-3</v>
      </c>
      <c r="AG92" s="45">
        <f t="shared" ref="AG92:AG116" si="33">1-EXP(-1*AE92)</f>
        <v>4.9875208073176802E-3</v>
      </c>
      <c r="AH92" s="45">
        <f t="shared" si="19"/>
        <v>4.9825490372153525E-3</v>
      </c>
      <c r="AI92" s="45">
        <f t="shared" si="20"/>
        <v>4.9775838658702894E-3</v>
      </c>
      <c r="AJ92" s="45">
        <f t="shared" si="21"/>
        <v>4.975103751660037E-3</v>
      </c>
      <c r="AK92" s="43"/>
    </row>
    <row r="93" spans="9:37" x14ac:dyDescent="0.25">
      <c r="J93" s="45">
        <v>0.02</v>
      </c>
      <c r="K93" s="45">
        <f t="shared" si="22"/>
        <v>1.9670821937899451E-2</v>
      </c>
      <c r="L93" s="45">
        <f t="shared" si="23"/>
        <v>1.9801326693244747E-2</v>
      </c>
      <c r="M93" s="45">
        <f t="shared" si="24"/>
        <v>1.9723632462503474E-2</v>
      </c>
      <c r="N93" s="45">
        <f t="shared" si="25"/>
        <v>1.9646339690459085E-2</v>
      </c>
      <c r="O93" s="45">
        <f t="shared" si="26"/>
        <v>1.9607843137254902E-2</v>
      </c>
      <c r="P93" s="43"/>
      <c r="Q93" s="43"/>
      <c r="R93" s="43"/>
      <c r="S93" s="43"/>
      <c r="U93" s="45">
        <v>0.02</v>
      </c>
      <c r="V93" s="45">
        <f t="shared" si="27"/>
        <v>1.967060490709064E-2</v>
      </c>
      <c r="W93" s="45">
        <f t="shared" si="28"/>
        <v>1.9801326693244747E-2</v>
      </c>
      <c r="X93" s="45">
        <f t="shared" si="29"/>
        <v>1.9723502790959205E-2</v>
      </c>
      <c r="Y93" s="45">
        <f t="shared" si="30"/>
        <v>1.9646082375700126E-2</v>
      </c>
      <c r="Z93" s="45">
        <f t="shared" si="31"/>
        <v>1.9607418426597734E-2</v>
      </c>
      <c r="AA93" s="43"/>
      <c r="AB93" s="43"/>
      <c r="AC93" s="43"/>
      <c r="AE93" s="45">
        <f t="shared" si="32"/>
        <v>0.01</v>
      </c>
      <c r="AF93" s="45">
        <f t="shared" si="18"/>
        <v>9.9169210613369724E-3</v>
      </c>
      <c r="AG93" s="45">
        <f t="shared" si="33"/>
        <v>9.9501662508318933E-3</v>
      </c>
      <c r="AH93" s="45">
        <f t="shared" si="19"/>
        <v>9.9303912675305691E-3</v>
      </c>
      <c r="AI93" s="45">
        <f t="shared" si="20"/>
        <v>9.9106685377273601E-3</v>
      </c>
      <c r="AJ93" s="45">
        <f t="shared" si="21"/>
        <v>9.900826719575595E-3</v>
      </c>
      <c r="AK93" s="43"/>
    </row>
    <row r="94" spans="9:37" x14ac:dyDescent="0.25">
      <c r="J94" s="45">
        <v>0.03</v>
      </c>
      <c r="K94" s="45">
        <f t="shared" si="22"/>
        <v>2.9265318477570662E-2</v>
      </c>
      <c r="L94" s="45">
        <f t="shared" si="23"/>
        <v>2.9554466451491845E-2</v>
      </c>
      <c r="M94" s="45">
        <f t="shared" si="24"/>
        <v>2.9382180886777534E-2</v>
      </c>
      <c r="N94" s="45">
        <f t="shared" si="25"/>
        <v>2.9211209704404498E-2</v>
      </c>
      <c r="O94" s="45">
        <f t="shared" si="26"/>
        <v>2.9126213592233007E-2</v>
      </c>
      <c r="P94" s="43"/>
      <c r="Q94" s="43"/>
      <c r="R94" s="43"/>
      <c r="S94" s="43"/>
      <c r="U94" s="45">
        <v>0.03</v>
      </c>
      <c r="V94" s="45">
        <f t="shared" si="27"/>
        <v>2.9264597925487367E-2</v>
      </c>
      <c r="W94" s="45">
        <f t="shared" si="28"/>
        <v>2.9554466451491845E-2</v>
      </c>
      <c r="X94" s="45">
        <f t="shared" si="29"/>
        <v>2.9381749248043411E-2</v>
      </c>
      <c r="Y94" s="45">
        <f t="shared" si="30"/>
        <v>2.921035644185269E-2</v>
      </c>
      <c r="Z94" s="45">
        <f t="shared" si="31"/>
        <v>2.912496094003893E-2</v>
      </c>
      <c r="AA94" s="43"/>
      <c r="AB94" s="43"/>
      <c r="AC94" s="43"/>
      <c r="AE94" s="45">
        <f t="shared" si="32"/>
        <v>1.4999999999999999E-2</v>
      </c>
      <c r="AF94" s="45">
        <f t="shared" si="18"/>
        <v>1.4813712804286915E-2</v>
      </c>
      <c r="AG94" s="45">
        <f t="shared" si="33"/>
        <v>1.4888060396937353E-2</v>
      </c>
      <c r="AH94" s="45">
        <f t="shared" si="19"/>
        <v>1.4843817069157002E-2</v>
      </c>
      <c r="AI94" s="45">
        <f t="shared" si="20"/>
        <v>1.4799748308375214E-2</v>
      </c>
      <c r="AJ94" s="45">
        <f t="shared" si="21"/>
        <v>1.4777779150185322E-2</v>
      </c>
      <c r="AK94" s="43"/>
    </row>
    <row r="95" spans="9:37" x14ac:dyDescent="0.25">
      <c r="J95" s="45">
        <v>0.04</v>
      </c>
      <c r="K95" s="45">
        <f t="shared" si="22"/>
        <v>3.8704341629553114E-2</v>
      </c>
      <c r="L95" s="45">
        <f t="shared" si="23"/>
        <v>3.9210560847676823E-2</v>
      </c>
      <c r="M95" s="45">
        <f t="shared" si="24"/>
        <v>3.890868910588699E-2</v>
      </c>
      <c r="N95" s="45">
        <f t="shared" si="25"/>
        <v>3.860983984659621E-2</v>
      </c>
      <c r="O95" s="45">
        <f t="shared" si="26"/>
        <v>3.8461538461538464E-2</v>
      </c>
      <c r="P95" s="43"/>
      <c r="Q95" s="43"/>
      <c r="R95" s="43"/>
      <c r="S95" s="43"/>
      <c r="U95" s="45">
        <v>0.04</v>
      </c>
      <c r="V95" s="45">
        <f t="shared" si="27"/>
        <v>3.8702661259992784E-2</v>
      </c>
      <c r="W95" s="45">
        <f t="shared" si="28"/>
        <v>3.9210560847676823E-2</v>
      </c>
      <c r="X95" s="45">
        <f t="shared" si="29"/>
        <v>3.8907679921229246E-2</v>
      </c>
      <c r="Y95" s="45">
        <f t="shared" si="30"/>
        <v>3.8607852352812437E-2</v>
      </c>
      <c r="Z95" s="45">
        <f t="shared" si="31"/>
        <v>3.8459079048404031E-2</v>
      </c>
      <c r="AA95" s="43"/>
      <c r="AB95" s="43"/>
      <c r="AC95" s="43"/>
      <c r="AE95" s="45">
        <f t="shared" si="32"/>
        <v>0.02</v>
      </c>
      <c r="AF95" s="45">
        <f t="shared" si="18"/>
        <v>1.9669953847850752E-2</v>
      </c>
      <c r="AG95" s="45">
        <f t="shared" si="33"/>
        <v>1.9801326693244747E-2</v>
      </c>
      <c r="AH95" s="45">
        <f t="shared" si="19"/>
        <v>1.9723113785829617E-2</v>
      </c>
      <c r="AI95" s="45">
        <f t="shared" si="20"/>
        <v>1.9645310479471545E-2</v>
      </c>
      <c r="AJ95" s="45">
        <f t="shared" si="21"/>
        <v>1.9606561679721322E-2</v>
      </c>
      <c r="AK95" s="43"/>
    </row>
    <row r="96" spans="9:37" x14ac:dyDescent="0.25">
      <c r="J96" s="45">
        <v>0.05</v>
      </c>
      <c r="K96" s="45">
        <f t="shared" si="22"/>
        <v>4.7991590827152167E-2</v>
      </c>
      <c r="L96" s="45">
        <f t="shared" si="23"/>
        <v>4.8770575499285984E-2</v>
      </c>
      <c r="M96" s="45">
        <f t="shared" si="24"/>
        <v>4.8305678384989267E-2</v>
      </c>
      <c r="N96" s="45">
        <f t="shared" si="25"/>
        <v>4.7846508401685098E-2</v>
      </c>
      <c r="O96" s="45">
        <f t="shared" si="26"/>
        <v>4.7619047619047616E-2</v>
      </c>
      <c r="P96" s="43"/>
      <c r="Q96" s="43"/>
      <c r="R96" s="43"/>
      <c r="S96" s="43"/>
      <c r="U96" s="45">
        <v>0.05</v>
      </c>
      <c r="V96" s="45">
        <f t="shared" si="27"/>
        <v>4.7988361513544554E-2</v>
      </c>
      <c r="W96" s="45">
        <f t="shared" si="28"/>
        <v>4.8770575499285984E-2</v>
      </c>
      <c r="X96" s="45">
        <f t="shared" si="29"/>
        <v>4.8303734071271733E-2</v>
      </c>
      <c r="Y96" s="45">
        <f t="shared" si="30"/>
        <v>4.7842693315912434E-2</v>
      </c>
      <c r="Z96" s="45">
        <f t="shared" si="31"/>
        <v>4.7614219005402164E-2</v>
      </c>
      <c r="AA96" s="43"/>
      <c r="AB96" s="43"/>
      <c r="AC96" s="43"/>
      <c r="AE96" s="45">
        <f t="shared" si="32"/>
        <v>2.5000000000000001E-2</v>
      </c>
      <c r="AF96" s="45">
        <f t="shared" si="18"/>
        <v>2.4486058706059813E-2</v>
      </c>
      <c r="AG96" s="45">
        <f t="shared" si="33"/>
        <v>2.4690087971667385E-2</v>
      </c>
      <c r="AH96" s="45">
        <f t="shared" si="19"/>
        <v>2.4568565766179051E-2</v>
      </c>
      <c r="AI96" s="45">
        <f t="shared" si="20"/>
        <v>2.4447835484654436E-2</v>
      </c>
      <c r="AJ96" s="45">
        <f t="shared" si="21"/>
        <v>2.4387765522615939E-2</v>
      </c>
      <c r="AK96" s="43"/>
    </row>
    <row r="97" spans="10:39" x14ac:dyDescent="0.25">
      <c r="J97" s="45">
        <v>0.06</v>
      </c>
      <c r="K97" s="45">
        <f t="shared" si="22"/>
        <v>5.7130649079658723E-2</v>
      </c>
      <c r="L97" s="45">
        <f t="shared" si="23"/>
        <v>5.823546641575128E-2</v>
      </c>
      <c r="M97" s="45">
        <f t="shared" si="24"/>
        <v>5.7575606495975616E-2</v>
      </c>
      <c r="N97" s="45">
        <f t="shared" si="25"/>
        <v>5.6925348100059163E-2</v>
      </c>
      <c r="O97" s="45">
        <f t="shared" si="26"/>
        <v>5.6603773584905655E-2</v>
      </c>
      <c r="P97" s="43"/>
      <c r="Q97" s="43"/>
      <c r="R97" s="43"/>
      <c r="S97" s="43"/>
      <c r="U97" s="45">
        <v>0.06</v>
      </c>
      <c r="V97" s="45">
        <f t="shared" si="27"/>
        <v>5.7125157710056565E-2</v>
      </c>
      <c r="W97" s="45">
        <f t="shared" si="28"/>
        <v>5.823546641575128E-2</v>
      </c>
      <c r="X97" s="45">
        <f t="shared" si="29"/>
        <v>5.7572292080375113E-2</v>
      </c>
      <c r="Y97" s="45">
        <f t="shared" si="30"/>
        <v>5.6918868068913366E-2</v>
      </c>
      <c r="Z97" s="45">
        <f t="shared" si="31"/>
        <v>5.6595874690797673E-2</v>
      </c>
      <c r="AA97" s="43"/>
      <c r="AB97" s="43"/>
      <c r="AC97" s="43"/>
      <c r="AE97" s="45">
        <f t="shared" si="32"/>
        <v>0.03</v>
      </c>
      <c r="AF97" s="45">
        <f t="shared" si="18"/>
        <v>2.92624365153559E-2</v>
      </c>
      <c r="AG97" s="45">
        <f t="shared" si="33"/>
        <v>2.9554466451491845E-2</v>
      </c>
      <c r="AH97" s="45">
        <f t="shared" si="19"/>
        <v>2.9380454402489681E-2</v>
      </c>
      <c r="AI97" s="45">
        <f t="shared" si="20"/>
        <v>2.9207797010069703E-2</v>
      </c>
      <c r="AJ97" s="45">
        <f t="shared" si="21"/>
        <v>2.9121972655480541E-2</v>
      </c>
      <c r="AK97" s="43"/>
      <c r="AL97" s="43" t="s">
        <v>44</v>
      </c>
    </row>
    <row r="98" spans="10:39" x14ac:dyDescent="0.25">
      <c r="J98" s="45">
        <v>7.0000000000000007E-2</v>
      </c>
      <c r="K98" s="45">
        <f t="shared" si="22"/>
        <v>6.6124987516696682E-2</v>
      </c>
      <c r="L98" s="45">
        <f t="shared" si="23"/>
        <v>6.7606180094051727E-2</v>
      </c>
      <c r="M98" s="45">
        <f t="shared" si="24"/>
        <v>6.672086970495289E-2</v>
      </c>
      <c r="N98" s="45">
        <f t="shared" si="25"/>
        <v>6.5850352255653832E-2</v>
      </c>
      <c r="O98" s="45">
        <f t="shared" si="26"/>
        <v>6.5420560747663559E-2</v>
      </c>
      <c r="P98" s="43"/>
      <c r="Q98" s="43"/>
      <c r="R98" s="43"/>
      <c r="S98" s="43"/>
      <c r="U98" s="45">
        <v>7.0000000000000007E-2</v>
      </c>
      <c r="V98" s="45">
        <f t="shared" si="27"/>
        <v>6.6116405323413133E-2</v>
      </c>
      <c r="W98" s="45">
        <f t="shared" si="28"/>
        <v>6.7606180094051727E-2</v>
      </c>
      <c r="X98" s="45">
        <f t="shared" si="29"/>
        <v>6.6715677222546454E-2</v>
      </c>
      <c r="Y98" s="45">
        <f t="shared" si="30"/>
        <v>6.5840236320103995E-2</v>
      </c>
      <c r="Z98" s="45">
        <f t="shared" si="31"/>
        <v>6.5408155059753101E-2</v>
      </c>
      <c r="AA98" s="43"/>
      <c r="AB98" s="43"/>
      <c r="AC98" s="43"/>
      <c r="AE98" s="45">
        <f t="shared" si="32"/>
        <v>3.5000000000000003E-2</v>
      </c>
      <c r="AF98" s="45">
        <f t="shared" si="18"/>
        <v>3.3999491121443369E-2</v>
      </c>
      <c r="AG98" s="45">
        <f t="shared" si="33"/>
        <v>3.4394583742433538E-2</v>
      </c>
      <c r="AH98" s="45">
        <f t="shared" si="19"/>
        <v>3.4159058168854152E-2</v>
      </c>
      <c r="AI98" s="45">
        <f t="shared" si="20"/>
        <v>3.3925662112362191E-2</v>
      </c>
      <c r="AJ98" s="45">
        <f t="shared" si="21"/>
        <v>3.3809755996778969E-2</v>
      </c>
      <c r="AK98" s="43"/>
      <c r="AL98" s="43" t="s">
        <v>49</v>
      </c>
    </row>
    <row r="99" spans="10:39" x14ac:dyDescent="0.25">
      <c r="J99" s="45">
        <v>0.08</v>
      </c>
      <c r="K99" s="45">
        <f t="shared" si="22"/>
        <v>7.4977969721364654E-2</v>
      </c>
      <c r="L99" s="45">
        <f t="shared" si="23"/>
        <v>7.6883653613364245E-2</v>
      </c>
      <c r="M99" s="45">
        <f t="shared" si="24"/>
        <v>7.574380468552433E-2</v>
      </c>
      <c r="N99" s="45">
        <f t="shared" si="25"/>
        <v>7.4625380595777127E-2</v>
      </c>
      <c r="O99" s="45">
        <f t="shared" si="26"/>
        <v>7.407407407407407E-2</v>
      </c>
      <c r="P99" s="43"/>
      <c r="Q99" s="43"/>
      <c r="R99" s="43"/>
      <c r="S99" s="43"/>
      <c r="U99" s="45">
        <v>0.08</v>
      </c>
      <c r="V99" s="45">
        <f t="shared" si="27"/>
        <v>7.4965360126721087E-2</v>
      </c>
      <c r="W99" s="45">
        <f t="shared" si="28"/>
        <v>7.6883653613364245E-2</v>
      </c>
      <c r="X99" s="45">
        <f t="shared" si="29"/>
        <v>7.5736157370405024E-2</v>
      </c>
      <c r="Y99" s="45">
        <f t="shared" si="30"/>
        <v>7.4610533926429121E-2</v>
      </c>
      <c r="Z99" s="45">
        <f t="shared" si="31"/>
        <v>7.4055806051719117E-2</v>
      </c>
      <c r="AA99" s="43"/>
      <c r="AB99" s="43"/>
      <c r="AC99" s="43"/>
      <c r="AE99" s="45">
        <f t="shared" si="32"/>
        <v>0.04</v>
      </c>
      <c r="AF99" s="45">
        <f t="shared" si="18"/>
        <v>3.869762116445799E-2</v>
      </c>
      <c r="AG99" s="45">
        <f t="shared" si="33"/>
        <v>3.9210560847676823E-2</v>
      </c>
      <c r="AH99" s="45">
        <f t="shared" si="19"/>
        <v>3.8904652658736279E-2</v>
      </c>
      <c r="AI99" s="45">
        <f t="shared" si="20"/>
        <v>3.8601891334191729E-2</v>
      </c>
      <c r="AJ99" s="45">
        <f t="shared" si="21"/>
        <v>3.8451679582312215E-2</v>
      </c>
      <c r="AK99" s="43"/>
    </row>
    <row r="100" spans="10:39" x14ac:dyDescent="0.25">
      <c r="J100" s="45">
        <v>0.09</v>
      </c>
      <c r="K100" s="45">
        <f t="shared" si="22"/>
        <v>8.3692855863537752E-2</v>
      </c>
      <c r="L100" s="45">
        <f t="shared" si="23"/>
        <v>8.6068814728771814E-2</v>
      </c>
      <c r="M100" s="45">
        <f t="shared" si="24"/>
        <v>8.464669036108495E-2</v>
      </c>
      <c r="N100" s="45">
        <f t="shared" si="25"/>
        <v>8.3254164800821928E-2</v>
      </c>
      <c r="O100" s="45">
        <f t="shared" si="26"/>
        <v>8.2568807339449532E-2</v>
      </c>
      <c r="P100" s="43"/>
      <c r="Q100" s="43"/>
      <c r="R100" s="43"/>
      <c r="S100" s="43"/>
      <c r="U100" s="45">
        <v>0.09</v>
      </c>
      <c r="V100" s="45">
        <f t="shared" si="27"/>
        <v>8.3675181871102761E-2</v>
      </c>
      <c r="W100" s="45">
        <f t="shared" si="28"/>
        <v>8.6068814728771814E-2</v>
      </c>
      <c r="X100" s="45">
        <f t="shared" si="29"/>
        <v>8.4635946641077639E-2</v>
      </c>
      <c r="Y100" s="45">
        <f t="shared" si="30"/>
        <v>8.3233377824202676E-2</v>
      </c>
      <c r="Z100" s="45">
        <f t="shared" si="31"/>
        <v>8.2543024134992246E-2</v>
      </c>
      <c r="AA100" s="43"/>
      <c r="AB100" s="43"/>
      <c r="AC100" s="43"/>
      <c r="AE100" s="45">
        <f t="shared" si="32"/>
        <v>4.4999999999999998E-2</v>
      </c>
      <c r="AF100" s="45">
        <f t="shared" si="18"/>
        <v>4.3357220162491536E-2</v>
      </c>
      <c r="AG100" s="45">
        <f t="shared" si="33"/>
        <v>4.400251816690004E-2</v>
      </c>
      <c r="AH100" s="45">
        <f t="shared" si="19"/>
        <v>4.3617510621953251E-2</v>
      </c>
      <c r="AI100" s="45">
        <f t="shared" si="20"/>
        <v>4.323693881733616E-2</v>
      </c>
      <c r="AJ100" s="45">
        <f t="shared" si="21"/>
        <v>4.3048298736627667E-2</v>
      </c>
      <c r="AK100" s="43"/>
      <c r="AL100" s="43"/>
    </row>
    <row r="101" spans="10:39" x14ac:dyDescent="0.25">
      <c r="J101" s="45">
        <v>0.1</v>
      </c>
      <c r="K101" s="45">
        <f t="shared" si="22"/>
        <v>9.2272806643996813E-2</v>
      </c>
      <c r="L101" s="45">
        <f t="shared" si="23"/>
        <v>9.5162581964040482E-2</v>
      </c>
      <c r="M101" s="45">
        <f t="shared" si="24"/>
        <v>9.3431749679180928E-2</v>
      </c>
      <c r="N101" s="45">
        <f t="shared" si="25"/>
        <v>9.1740313770575926E-2</v>
      </c>
      <c r="O101" s="45">
        <f t="shared" si="26"/>
        <v>9.0909090909090912E-2</v>
      </c>
      <c r="P101" s="43"/>
      <c r="Q101" s="43"/>
      <c r="R101" s="43"/>
      <c r="S101" s="43"/>
      <c r="U101" s="45">
        <v>0.1</v>
      </c>
      <c r="V101" s="45">
        <f t="shared" si="27"/>
        <v>9.2248937802759376E-2</v>
      </c>
      <c r="W101" s="45">
        <f t="shared" si="28"/>
        <v>9.5162581964040482E-2</v>
      </c>
      <c r="X101" s="45">
        <f t="shared" si="29"/>
        <v>9.3417206983724549E-2</v>
      </c>
      <c r="Y101" s="45">
        <f t="shared" si="30"/>
        <v>9.1712270726121162E-2</v>
      </c>
      <c r="Z101" s="45">
        <f t="shared" si="31"/>
        <v>9.087459928258701E-2</v>
      </c>
      <c r="AA101" s="43"/>
      <c r="AB101" s="43"/>
      <c r="AC101" s="43"/>
      <c r="AE101" s="45">
        <f t="shared" si="32"/>
        <v>0.05</v>
      </c>
      <c r="AF101" s="45">
        <f t="shared" si="18"/>
        <v>4.7978676593507408E-2</v>
      </c>
      <c r="AG101" s="45">
        <f t="shared" si="33"/>
        <v>4.8770575499285984E-2</v>
      </c>
      <c r="AH101" s="45">
        <f t="shared" si="19"/>
        <v>4.8297902001085809E-2</v>
      </c>
      <c r="AI101" s="45">
        <f t="shared" si="20"/>
        <v>4.7831252413438559E-2</v>
      </c>
      <c r="AJ101" s="45">
        <f t="shared" si="21"/>
        <v>4.7600160240463221E-2</v>
      </c>
      <c r="AK101" s="43"/>
      <c r="AL101" s="43"/>
    </row>
    <row r="102" spans="10:39" x14ac:dyDescent="0.25">
      <c r="J102" s="45">
        <v>0.2</v>
      </c>
      <c r="K102" s="45">
        <f t="shared" si="22"/>
        <v>0.17128216003720084</v>
      </c>
      <c r="L102" s="45">
        <f t="shared" si="23"/>
        <v>0.18126924692201818</v>
      </c>
      <c r="M102" s="45">
        <f t="shared" si="24"/>
        <v>0.17525416268480548</v>
      </c>
      <c r="N102" s="45">
        <f t="shared" si="25"/>
        <v>0.16947237651328578</v>
      </c>
      <c r="O102" s="45">
        <f t="shared" si="26"/>
        <v>0.16666666666666669</v>
      </c>
      <c r="P102" s="43"/>
      <c r="Q102" s="43"/>
      <c r="R102" s="43"/>
      <c r="S102" s="43"/>
      <c r="U102" s="45">
        <v>0.2</v>
      </c>
      <c r="V102" s="45">
        <f t="shared" si="27"/>
        <v>0.1711178507505231</v>
      </c>
      <c r="W102" s="45">
        <f t="shared" si="28"/>
        <v>0.18126924692201818</v>
      </c>
      <c r="X102" s="45">
        <f t="shared" si="29"/>
        <v>0.17515196017973456</v>
      </c>
      <c r="Y102" s="45">
        <f t="shared" si="30"/>
        <v>0.16928119256444038</v>
      </c>
      <c r="Z102" s="45">
        <f t="shared" si="31"/>
        <v>0.16643562997593017</v>
      </c>
      <c r="AA102" s="43"/>
      <c r="AB102" s="43"/>
      <c r="AC102" s="43"/>
      <c r="AE102" s="45">
        <f t="shared" si="32"/>
        <v>0.1</v>
      </c>
      <c r="AF102" s="45">
        <f t="shared" si="18"/>
        <v>9.2177417526244115E-2</v>
      </c>
      <c r="AG102" s="45">
        <f t="shared" si="33"/>
        <v>9.5162581964040482E-2</v>
      </c>
      <c r="AH102" s="45">
        <f t="shared" si="19"/>
        <v>9.337360401413447E-2</v>
      </c>
      <c r="AI102" s="45">
        <f t="shared" si="20"/>
        <v>9.1628265063578629E-2</v>
      </c>
      <c r="AJ102" s="45">
        <f t="shared" si="21"/>
        <v>9.0771603998185096E-2</v>
      </c>
      <c r="AK102" s="43"/>
      <c r="AL102" s="43"/>
    </row>
    <row r="103" spans="10:39" x14ac:dyDescent="0.25">
      <c r="J103" s="45">
        <v>0.4</v>
      </c>
      <c r="K103" s="45">
        <f t="shared" si="22"/>
        <v>0.29939222750502059</v>
      </c>
      <c r="L103" s="45">
        <f t="shared" si="23"/>
        <v>0.32967995396436067</v>
      </c>
      <c r="M103" s="45">
        <f t="shared" si="24"/>
        <v>0.31133361819789496</v>
      </c>
      <c r="N103" s="45">
        <f t="shared" si="25"/>
        <v>0.29400236431026056</v>
      </c>
      <c r="O103" s="45">
        <f t="shared" si="26"/>
        <v>0.28571428571428575</v>
      </c>
      <c r="P103" s="43"/>
      <c r="Q103" s="43"/>
      <c r="R103" s="43"/>
      <c r="S103" s="43"/>
      <c r="U103" s="45">
        <v>0.4</v>
      </c>
      <c r="V103" s="45">
        <f t="shared" si="27"/>
        <v>0.29839216274941854</v>
      </c>
      <c r="W103" s="45">
        <f t="shared" si="28"/>
        <v>0.32967995396436067</v>
      </c>
      <c r="X103" s="45">
        <f t="shared" si="29"/>
        <v>0.31069171981210369</v>
      </c>
      <c r="Y103" s="45">
        <f t="shared" si="30"/>
        <v>0.29285609906610249</v>
      </c>
      <c r="Z103" s="45">
        <f t="shared" si="31"/>
        <v>0.28436203918069008</v>
      </c>
      <c r="AA103" s="43"/>
      <c r="AB103" s="43"/>
      <c r="AC103" s="43"/>
      <c r="AE103" s="45">
        <f t="shared" si="32"/>
        <v>0.2</v>
      </c>
      <c r="AF103" s="45">
        <f t="shared" si="18"/>
        <v>0.17062714322205152</v>
      </c>
      <c r="AG103" s="45">
        <f t="shared" si="33"/>
        <v>0.18126924692201818</v>
      </c>
      <c r="AH103" s="45">
        <f t="shared" si="19"/>
        <v>0.174846009661521</v>
      </c>
      <c r="AI103" s="45">
        <f t="shared" si="20"/>
        <v>0.16871078067135148</v>
      </c>
      <c r="AJ103" s="45">
        <f t="shared" si="21"/>
        <v>0.1657470750054986</v>
      </c>
      <c r="AK103" s="43"/>
      <c r="AL103" s="43"/>
    </row>
    <row r="104" spans="10:39" x14ac:dyDescent="0.25">
      <c r="J104" s="45">
        <v>0.6</v>
      </c>
      <c r="K104" s="45">
        <f t="shared" si="22"/>
        <v>0.39863735557337759</v>
      </c>
      <c r="L104" s="45">
        <f t="shared" si="23"/>
        <v>0.45118836390597361</v>
      </c>
      <c r="M104" s="45">
        <f t="shared" si="24"/>
        <v>0.41935263668528472</v>
      </c>
      <c r="N104" s="45">
        <f t="shared" si="25"/>
        <v>0.38930710620426873</v>
      </c>
      <c r="O104" s="45">
        <f t="shared" si="26"/>
        <v>0.37499999999999994</v>
      </c>
      <c r="P104" s="43"/>
      <c r="Q104" s="43"/>
      <c r="R104" s="43"/>
      <c r="S104" s="43"/>
      <c r="U104" s="45">
        <v>0.6</v>
      </c>
      <c r="V104" s="45">
        <f t="shared" si="27"/>
        <v>0.39599358900219722</v>
      </c>
      <c r="W104" s="45">
        <f t="shared" si="28"/>
        <v>0.45118836390597361</v>
      </c>
      <c r="X104" s="45">
        <f t="shared" si="29"/>
        <v>0.41761931503843747</v>
      </c>
      <c r="Y104" s="45">
        <f t="shared" si="30"/>
        <v>0.38630946579888031</v>
      </c>
      <c r="Z104" s="45">
        <f t="shared" si="31"/>
        <v>0.37152735016679939</v>
      </c>
      <c r="AA104" s="43"/>
      <c r="AB104" s="43"/>
      <c r="AC104" s="43"/>
      <c r="AE104" s="45">
        <f t="shared" si="32"/>
        <v>0.3</v>
      </c>
      <c r="AF104" s="45">
        <f t="shared" si="18"/>
        <v>0.23774887871818032</v>
      </c>
      <c r="AG104" s="45">
        <f t="shared" si="33"/>
        <v>0.25918177931828212</v>
      </c>
      <c r="AH104" s="45">
        <f t="shared" si="19"/>
        <v>0.24616699535335509</v>
      </c>
      <c r="AI104" s="45">
        <f t="shared" si="20"/>
        <v>0.23396011415299453</v>
      </c>
      <c r="AJ104" s="45">
        <f t="shared" si="21"/>
        <v>0.22814465605117629</v>
      </c>
      <c r="AK104" s="43"/>
      <c r="AL104" s="43"/>
    </row>
    <row r="105" spans="10:39" x14ac:dyDescent="0.25">
      <c r="J105" s="45">
        <v>0.8</v>
      </c>
      <c r="K105" s="45">
        <f t="shared" si="22"/>
        <v>0.47763347555571806</v>
      </c>
      <c r="L105" s="45">
        <f t="shared" si="23"/>
        <v>0.55067103588277844</v>
      </c>
      <c r="M105" s="45">
        <f t="shared" si="24"/>
        <v>0.50660913598868096</v>
      </c>
      <c r="N105" s="45">
        <f t="shared" si="25"/>
        <v>0.46454035067593724</v>
      </c>
      <c r="O105" s="45">
        <f t="shared" si="26"/>
        <v>0.44444444444444448</v>
      </c>
      <c r="P105" s="43"/>
      <c r="Q105" s="43"/>
      <c r="R105" s="43"/>
      <c r="S105" s="43"/>
      <c r="U105" s="45">
        <v>0.8</v>
      </c>
      <c r="V105" s="45">
        <f t="shared" si="27"/>
        <v>0.47261098680540164</v>
      </c>
      <c r="W105" s="45">
        <f t="shared" si="28"/>
        <v>0.55067103588277844</v>
      </c>
      <c r="X105" s="45">
        <f t="shared" si="29"/>
        <v>0.50327114573900267</v>
      </c>
      <c r="Y105" s="45">
        <f t="shared" si="30"/>
        <v>0.45888990670058372</v>
      </c>
      <c r="Z105" s="45">
        <f t="shared" si="31"/>
        <v>0.4379899891175752</v>
      </c>
      <c r="AA105" s="43"/>
      <c r="AB105" s="43"/>
      <c r="AC105" s="43"/>
      <c r="AE105" s="45">
        <f t="shared" si="32"/>
        <v>0.4</v>
      </c>
      <c r="AF105" s="45">
        <f t="shared" si="18"/>
        <v>0.29543963156747416</v>
      </c>
      <c r="AG105" s="45">
        <f t="shared" si="33"/>
        <v>0.32967995396436067</v>
      </c>
      <c r="AH105" s="45">
        <f t="shared" si="19"/>
        <v>0.30878039432651533</v>
      </c>
      <c r="AI105" s="45">
        <f t="shared" si="20"/>
        <v>0.28948343656216069</v>
      </c>
      <c r="AJ105" s="45">
        <f t="shared" si="21"/>
        <v>0.28040157329689724</v>
      </c>
      <c r="AK105" s="43"/>
      <c r="AL105" s="43"/>
    </row>
    <row r="106" spans="10:39" x14ac:dyDescent="0.25">
      <c r="J106" s="45">
        <v>1</v>
      </c>
      <c r="K106" s="45">
        <f t="shared" si="22"/>
        <v>0.54187936492385691</v>
      </c>
      <c r="L106" s="45">
        <f t="shared" si="23"/>
        <v>0.63212055882855767</v>
      </c>
      <c r="M106" s="45">
        <f t="shared" si="24"/>
        <v>0.57809431966215341</v>
      </c>
      <c r="N106" s="45">
        <f t="shared" si="25"/>
        <v>0.52539465837102428</v>
      </c>
      <c r="O106" s="45">
        <f t="shared" si="26"/>
        <v>0.5</v>
      </c>
      <c r="P106" s="43"/>
      <c r="Q106" s="43"/>
      <c r="R106" s="43"/>
      <c r="S106" s="43"/>
      <c r="U106" s="45">
        <v>1</v>
      </c>
      <c r="V106" s="45">
        <f t="shared" si="27"/>
        <v>0.53387060267490083</v>
      </c>
      <c r="W106" s="45">
        <f t="shared" si="28"/>
        <v>0.63212055882855767</v>
      </c>
      <c r="X106" s="45">
        <f t="shared" si="29"/>
        <v>0.57273039381885404</v>
      </c>
      <c r="Y106" s="45">
        <f t="shared" si="30"/>
        <v>0.51643465592251137</v>
      </c>
      <c r="Z106" s="45">
        <f t="shared" si="31"/>
        <v>0.48987824007520209</v>
      </c>
      <c r="AA106" s="43"/>
      <c r="AB106" s="43"/>
      <c r="AC106" s="43"/>
      <c r="AE106" s="45">
        <f t="shared" si="32"/>
        <v>0.5</v>
      </c>
      <c r="AF106" s="45">
        <f t="shared" si="18"/>
        <v>0.34521826850858212</v>
      </c>
      <c r="AG106" s="45">
        <f t="shared" si="33"/>
        <v>0.39346934028736658</v>
      </c>
      <c r="AH106" s="45">
        <f t="shared" si="19"/>
        <v>0.36388760174052298</v>
      </c>
      <c r="AI106" s="45">
        <f t="shared" si="20"/>
        <v>0.33694187967963862</v>
      </c>
      <c r="AJ106" s="45">
        <f t="shared" si="21"/>
        <v>0.32439652755304699</v>
      </c>
      <c r="AK106" s="43"/>
      <c r="AL106" s="43"/>
    </row>
    <row r="107" spans="10:39" x14ac:dyDescent="0.25">
      <c r="J107" s="45">
        <v>1.5</v>
      </c>
      <c r="K107" s="45">
        <f t="shared" si="22"/>
        <v>0.65940802417810618</v>
      </c>
      <c r="L107" s="45">
        <f t="shared" si="23"/>
        <v>0.77686983985157021</v>
      </c>
      <c r="M107" s="45">
        <f t="shared" si="24"/>
        <v>0.70868173739407514</v>
      </c>
      <c r="N107" s="45">
        <f t="shared" si="25"/>
        <v>0.63627026203021153</v>
      </c>
      <c r="O107" s="45">
        <f t="shared" si="26"/>
        <v>0.6</v>
      </c>
      <c r="P107" s="43"/>
      <c r="Q107" s="43"/>
      <c r="R107" s="43"/>
      <c r="S107" s="43"/>
      <c r="U107" s="45">
        <v>1.5</v>
      </c>
      <c r="V107" s="45">
        <f t="shared" si="27"/>
        <v>0.64209803545363964</v>
      </c>
      <c r="W107" s="45">
        <f t="shared" si="28"/>
        <v>0.77686983985157021</v>
      </c>
      <c r="X107" s="45">
        <f t="shared" si="29"/>
        <v>0.69707996548688655</v>
      </c>
      <c r="Y107" s="45">
        <f t="shared" si="30"/>
        <v>0.61704335802357368</v>
      </c>
      <c r="Z107" s="45">
        <f t="shared" si="31"/>
        <v>0.57869522825705899</v>
      </c>
      <c r="AA107" s="43"/>
      <c r="AB107" s="43"/>
      <c r="AC107" s="43"/>
      <c r="AE107" s="45">
        <f t="shared" si="32"/>
        <v>0.75</v>
      </c>
      <c r="AF107" s="45">
        <f t="shared" si="18"/>
        <v>0.44258111321931143</v>
      </c>
      <c r="AG107" s="45">
        <f t="shared" si="33"/>
        <v>0.52763344725898531</v>
      </c>
      <c r="AH107" s="45">
        <f t="shared" si="19"/>
        <v>0.47504653061978658</v>
      </c>
      <c r="AI107" s="45">
        <f t="shared" si="20"/>
        <v>0.42839556055604638</v>
      </c>
      <c r="AJ107" s="45">
        <f t="shared" si="21"/>
        <v>0.40715772773136422</v>
      </c>
      <c r="AK107" s="43"/>
      <c r="AL107" s="43"/>
      <c r="AM107" s="55">
        <f>M20/2</f>
        <v>1.1904761970237998</v>
      </c>
    </row>
    <row r="108" spans="10:39" x14ac:dyDescent="0.25">
      <c r="J108" s="45">
        <v>2</v>
      </c>
      <c r="K108" s="45">
        <f t="shared" si="22"/>
        <v>0.73842922025066338</v>
      </c>
      <c r="L108" s="45">
        <f t="shared" si="23"/>
        <v>0.8646647167633873</v>
      </c>
      <c r="M108" s="45">
        <f t="shared" si="24"/>
        <v>0.79452877543077338</v>
      </c>
      <c r="N108" s="45">
        <f t="shared" si="25"/>
        <v>0.71090942448009375</v>
      </c>
      <c r="O108" s="45">
        <f t="shared" si="26"/>
        <v>0.66666666666666663</v>
      </c>
      <c r="P108" s="43"/>
      <c r="Q108" s="43"/>
      <c r="R108" s="43"/>
      <c r="S108" s="43"/>
      <c r="U108" s="45">
        <v>2</v>
      </c>
      <c r="V108" s="45">
        <f t="shared" si="27"/>
        <v>0.71042338360867052</v>
      </c>
      <c r="W108" s="45">
        <f t="shared" si="28"/>
        <v>0.8646647167633873</v>
      </c>
      <c r="X108" s="45">
        <f t="shared" si="29"/>
        <v>0.77608083581362264</v>
      </c>
      <c r="Y108" s="45">
        <f t="shared" si="30"/>
        <v>0.6798334998144655</v>
      </c>
      <c r="Z108" s="45">
        <f t="shared" si="31"/>
        <v>0.63263846424001868</v>
      </c>
      <c r="AA108" s="43"/>
      <c r="AB108" s="43"/>
      <c r="AC108" s="43"/>
      <c r="AE108" s="45">
        <f t="shared" si="32"/>
        <v>1</v>
      </c>
      <c r="AF108" s="45">
        <f t="shared" si="18"/>
        <v>0.5115638930450167</v>
      </c>
      <c r="AG108" s="45">
        <f t="shared" si="33"/>
        <v>0.63212055882855767</v>
      </c>
      <c r="AH108" s="45">
        <f t="shared" si="19"/>
        <v>0.55715026185919658</v>
      </c>
      <c r="AI108" s="45">
        <f t="shared" si="20"/>
        <v>0.49186668118617499</v>
      </c>
      <c r="AJ108" s="45">
        <f t="shared" si="21"/>
        <v>0.46267099406154955</v>
      </c>
      <c r="AK108" s="43"/>
      <c r="AL108" s="43"/>
      <c r="AM108" s="45">
        <f>2/(1+$AF$90+$AF$89*(1+EXP(-1*AM107*$AF$89))/(1-EXP(-1*AM107*$AF$89)))</f>
        <v>0.55066935049105126</v>
      </c>
    </row>
    <row r="109" spans="10:39" x14ac:dyDescent="0.25">
      <c r="J109" s="45">
        <v>2.5</v>
      </c>
      <c r="K109" s="45">
        <f t="shared" si="22"/>
        <v>0.79455833139765486</v>
      </c>
      <c r="L109" s="45">
        <f t="shared" si="23"/>
        <v>0.91791500137610116</v>
      </c>
      <c r="M109" s="45">
        <f t="shared" si="24"/>
        <v>0.8530020318401409</v>
      </c>
      <c r="N109" s="45">
        <f t="shared" si="25"/>
        <v>0.76435137552872234</v>
      </c>
      <c r="O109" s="45">
        <f t="shared" si="26"/>
        <v>0.7142857142857143</v>
      </c>
      <c r="P109" s="43"/>
      <c r="Q109" s="43"/>
      <c r="R109" s="43"/>
      <c r="S109" s="43"/>
      <c r="U109" s="45">
        <v>2.5</v>
      </c>
      <c r="V109" s="45">
        <f t="shared" si="27"/>
        <v>0.75550174256971991</v>
      </c>
      <c r="W109" s="45">
        <f t="shared" si="28"/>
        <v>0.91791500137610116</v>
      </c>
      <c r="X109" s="45">
        <f t="shared" si="29"/>
        <v>0.82800502924562125</v>
      </c>
      <c r="Y109" s="45">
        <f t="shared" si="30"/>
        <v>0.72089487685034848</v>
      </c>
      <c r="Z109" s="45">
        <f t="shared" si="31"/>
        <v>0.66705988734696953</v>
      </c>
      <c r="AA109" s="43"/>
      <c r="AB109" s="43"/>
      <c r="AC109" s="43"/>
      <c r="AE109" s="45">
        <f t="shared" si="32"/>
        <v>1.25</v>
      </c>
      <c r="AF109" s="45">
        <f t="shared" si="18"/>
        <v>0.56102186700962753</v>
      </c>
      <c r="AG109" s="45">
        <f t="shared" si="33"/>
        <v>0.71349520313980985</v>
      </c>
      <c r="AH109" s="45">
        <f t="shared" si="19"/>
        <v>0.61830153115257924</v>
      </c>
      <c r="AI109" s="45">
        <f t="shared" si="20"/>
        <v>0.53649344119163522</v>
      </c>
      <c r="AJ109" s="45">
        <f t="shared" si="21"/>
        <v>0.50044251100957082</v>
      </c>
      <c r="AK109" s="43"/>
      <c r="AL109" s="43"/>
    </row>
    <row r="110" spans="10:39" x14ac:dyDescent="0.25">
      <c r="J110" s="45">
        <v>3</v>
      </c>
      <c r="K110" s="45">
        <f t="shared" si="22"/>
        <v>0.83599969504117488</v>
      </c>
      <c r="L110" s="45">
        <f t="shared" si="23"/>
        <v>0.95021293163213605</v>
      </c>
      <c r="M110" s="45">
        <f t="shared" si="24"/>
        <v>0.89379868323122957</v>
      </c>
      <c r="N110" s="45">
        <f t="shared" si="25"/>
        <v>0.8043280292627546</v>
      </c>
      <c r="O110" s="45">
        <f t="shared" si="26"/>
        <v>0.75</v>
      </c>
      <c r="P110" s="43"/>
      <c r="Q110" s="43"/>
      <c r="R110" s="43"/>
      <c r="S110" s="43"/>
      <c r="U110" s="45">
        <v>3</v>
      </c>
      <c r="V110" s="45">
        <f t="shared" si="27"/>
        <v>0.78615395487029405</v>
      </c>
      <c r="W110" s="45">
        <f t="shared" si="28"/>
        <v>0.95021293163213605</v>
      </c>
      <c r="X110" s="45">
        <f t="shared" si="29"/>
        <v>0.86302592585221372</v>
      </c>
      <c r="Y110" s="45">
        <f t="shared" si="30"/>
        <v>0.7485869670050006</v>
      </c>
      <c r="Z110" s="45">
        <f t="shared" si="31"/>
        <v>0.68972113653046585</v>
      </c>
      <c r="AA110" s="43"/>
      <c r="AB110" s="43"/>
      <c r="AC110" s="43"/>
      <c r="AE110" s="45">
        <f t="shared" si="32"/>
        <v>1.5</v>
      </c>
      <c r="AF110" s="45">
        <f t="shared" si="18"/>
        <v>0.59678345570779745</v>
      </c>
      <c r="AG110" s="45">
        <f t="shared" si="33"/>
        <v>0.77686983985157021</v>
      </c>
      <c r="AH110" s="45">
        <f t="shared" si="19"/>
        <v>0.66413095350954743</v>
      </c>
      <c r="AI110" s="45">
        <f t="shared" si="20"/>
        <v>0.56815813882626853</v>
      </c>
      <c r="AJ110" s="45">
        <f t="shared" si="21"/>
        <v>0.5263926297430821</v>
      </c>
      <c r="AK110" s="43"/>
      <c r="AL110" s="43"/>
      <c r="AM110" s="43"/>
    </row>
    <row r="111" spans="10:39" x14ac:dyDescent="0.25">
      <c r="J111" s="45">
        <v>3.5</v>
      </c>
      <c r="K111" s="45">
        <f t="shared" si="22"/>
        <v>0.8674787374586983</v>
      </c>
      <c r="L111" s="45">
        <f t="shared" si="23"/>
        <v>0.96980261657768152</v>
      </c>
      <c r="M111" s="45">
        <f t="shared" si="24"/>
        <v>0.92274183970285717</v>
      </c>
      <c r="N111" s="45">
        <f t="shared" si="25"/>
        <v>0.83522178878034348</v>
      </c>
      <c r="O111" s="45">
        <f t="shared" si="26"/>
        <v>0.77777777777777779</v>
      </c>
      <c r="P111" s="43"/>
      <c r="Q111" s="43"/>
      <c r="R111" s="43"/>
      <c r="S111" s="43"/>
      <c r="U111" s="45">
        <v>3.5</v>
      </c>
      <c r="V111" s="45">
        <f t="shared" si="27"/>
        <v>0.80745118775907476</v>
      </c>
      <c r="W111" s="45">
        <f t="shared" si="28"/>
        <v>0.96980261657768152</v>
      </c>
      <c r="X111" s="45">
        <f t="shared" si="29"/>
        <v>0.88714764617266106</v>
      </c>
      <c r="Y111" s="45">
        <f t="shared" si="30"/>
        <v>0.76766079145259203</v>
      </c>
      <c r="Z111" s="45">
        <f t="shared" si="31"/>
        <v>0.7049484074035578</v>
      </c>
      <c r="AA111" s="43"/>
      <c r="AB111" s="43"/>
      <c r="AC111" s="43"/>
      <c r="AE111" s="45">
        <f t="shared" si="32"/>
        <v>1.75</v>
      </c>
      <c r="AF111" s="45">
        <f t="shared" si="18"/>
        <v>0.62280053610296526</v>
      </c>
      <c r="AG111" s="45">
        <f t="shared" si="33"/>
        <v>0.82622605654955483</v>
      </c>
      <c r="AH111" s="45">
        <f t="shared" si="19"/>
        <v>0.69863757668484827</v>
      </c>
      <c r="AI111" s="45">
        <f t="shared" si="20"/>
        <v>0.59077133603404042</v>
      </c>
      <c r="AJ111" s="45">
        <f t="shared" si="21"/>
        <v>0.54433998273089157</v>
      </c>
      <c r="AK111" s="43"/>
      <c r="AL111" s="43"/>
      <c r="AM111" s="43"/>
    </row>
    <row r="112" spans="10:39" x14ac:dyDescent="0.25">
      <c r="J112" s="45">
        <v>4</v>
      </c>
      <c r="K112" s="45">
        <f t="shared" si="22"/>
        <v>0.89191031694344591</v>
      </c>
      <c r="L112" s="45">
        <f t="shared" si="23"/>
        <v>0.98168436111126578</v>
      </c>
      <c r="M112" s="45">
        <f t="shared" si="24"/>
        <v>0.94351971778484567</v>
      </c>
      <c r="N112" s="45">
        <f t="shared" si="25"/>
        <v>0.85970237963528473</v>
      </c>
      <c r="O112" s="45">
        <f t="shared" si="26"/>
        <v>0.8</v>
      </c>
      <c r="P112" s="43"/>
      <c r="Q112" s="43"/>
      <c r="R112" s="43"/>
      <c r="S112" s="43"/>
      <c r="U112" s="45">
        <v>4</v>
      </c>
      <c r="V112" s="45">
        <f t="shared" si="27"/>
        <v>0.82248472163625186</v>
      </c>
      <c r="W112" s="45">
        <f t="shared" si="28"/>
        <v>0.98168436111126578</v>
      </c>
      <c r="X112" s="45">
        <f t="shared" si="29"/>
        <v>0.90406015491372094</v>
      </c>
      <c r="Y112" s="45">
        <f t="shared" si="30"/>
        <v>0.78099420712934287</v>
      </c>
      <c r="Z112" s="45">
        <f t="shared" si="31"/>
        <v>0.71532142762438722</v>
      </c>
      <c r="AA112" s="43"/>
      <c r="AB112" s="43"/>
      <c r="AC112" s="43"/>
      <c r="AE112" s="45">
        <f t="shared" si="32"/>
        <v>2</v>
      </c>
      <c r="AF112" s="45">
        <f t="shared" si="18"/>
        <v>0.64181284277675066</v>
      </c>
      <c r="AG112" s="45">
        <f t="shared" si="33"/>
        <v>0.8646647167633873</v>
      </c>
      <c r="AH112" s="45">
        <f t="shared" si="19"/>
        <v>0.72470991431296916</v>
      </c>
      <c r="AI112" s="45">
        <f t="shared" si="20"/>
        <v>0.60699508018045079</v>
      </c>
      <c r="AJ112" s="45">
        <f t="shared" si="21"/>
        <v>0.5568096679436696</v>
      </c>
      <c r="AK112" s="43"/>
      <c r="AL112" s="43"/>
      <c r="AM112" s="43"/>
    </row>
    <row r="113" spans="9:39" x14ac:dyDescent="0.25">
      <c r="J113" s="45">
        <v>4.5</v>
      </c>
      <c r="K113" s="45">
        <f t="shared" si="22"/>
        <v>0.91119067129167441</v>
      </c>
      <c r="L113" s="45">
        <f t="shared" si="23"/>
        <v>0.98889100346175773</v>
      </c>
      <c r="M113" s="45">
        <f t="shared" si="24"/>
        <v>0.95856276819208341</v>
      </c>
      <c r="N113" s="45">
        <f t="shared" si="25"/>
        <v>0.87948925941662337</v>
      </c>
      <c r="O113" s="45">
        <f t="shared" si="26"/>
        <v>0.81818181818181823</v>
      </c>
      <c r="P113" s="43"/>
      <c r="Q113" s="43"/>
      <c r="R113" s="43"/>
      <c r="S113" s="43"/>
      <c r="U113" s="45">
        <v>4.5</v>
      </c>
      <c r="V113" s="45">
        <f t="shared" si="27"/>
        <v>0.83322269439776686</v>
      </c>
      <c r="W113" s="45">
        <f t="shared" si="28"/>
        <v>0.98889100346175773</v>
      </c>
      <c r="X113" s="45">
        <f t="shared" si="29"/>
        <v>0.91610053706103123</v>
      </c>
      <c r="Y113" s="45">
        <f t="shared" si="30"/>
        <v>0.79041340753108336</v>
      </c>
      <c r="Z113" s="45">
        <f t="shared" si="31"/>
        <v>0.72245386163162406</v>
      </c>
      <c r="AA113" s="43"/>
      <c r="AB113" s="43"/>
      <c r="AC113" s="43"/>
      <c r="AE113" s="45">
        <f t="shared" si="32"/>
        <v>2.25</v>
      </c>
      <c r="AF113" s="45">
        <f t="shared" si="18"/>
        <v>0.65575159418072793</v>
      </c>
      <c r="AG113" s="45">
        <f t="shared" si="33"/>
        <v>0.89460077543813565</v>
      </c>
      <c r="AH113" s="45">
        <f t="shared" si="19"/>
        <v>0.7444616395441912</v>
      </c>
      <c r="AI113" s="45">
        <f t="shared" si="20"/>
        <v>0.61867328133290977</v>
      </c>
      <c r="AJ113" s="45">
        <f t="shared" si="21"/>
        <v>0.56550117409158451</v>
      </c>
      <c r="AK113" s="43"/>
      <c r="AL113" s="43"/>
      <c r="AM113" s="43"/>
    </row>
    <row r="114" spans="9:39" x14ac:dyDescent="0.25">
      <c r="J114" s="45">
        <v>5</v>
      </c>
      <c r="K114" s="45">
        <f t="shared" si="22"/>
        <v>0.92660685011343791</v>
      </c>
      <c r="L114" s="45">
        <f t="shared" si="23"/>
        <v>0.99326205300091452</v>
      </c>
      <c r="M114" s="45">
        <f t="shared" si="24"/>
        <v>0.96952077038380102</v>
      </c>
      <c r="N114" s="45">
        <f t="shared" si="25"/>
        <v>0.89574003306872807</v>
      </c>
      <c r="O114" s="45">
        <f t="shared" si="26"/>
        <v>0.83333333333333337</v>
      </c>
      <c r="P114" s="43"/>
      <c r="Q114" s="43"/>
      <c r="R114" s="43"/>
      <c r="S114" s="43"/>
      <c r="U114" s="45">
        <v>5</v>
      </c>
      <c r="V114" s="45">
        <f t="shared" si="27"/>
        <v>0.84096065205828463</v>
      </c>
      <c r="W114" s="45">
        <f t="shared" si="28"/>
        <v>0.99326205300091452</v>
      </c>
      <c r="X114" s="45">
        <f t="shared" si="29"/>
        <v>0.92478545057468253</v>
      </c>
      <c r="Y114" s="45">
        <f t="shared" si="30"/>
        <v>0.79711790863750054</v>
      </c>
      <c r="Z114" s="45">
        <f t="shared" si="31"/>
        <v>0.72738946540793414</v>
      </c>
      <c r="AA114" s="43"/>
      <c r="AB114" s="43"/>
      <c r="AC114" s="43"/>
      <c r="AE114" s="45">
        <f t="shared" si="32"/>
        <v>2.5</v>
      </c>
      <c r="AF114" s="45">
        <f t="shared" si="18"/>
        <v>0.66599509193803019</v>
      </c>
      <c r="AG114" s="45">
        <f t="shared" si="33"/>
        <v>0.91791500137610116</v>
      </c>
      <c r="AH114" s="45">
        <f t="shared" si="19"/>
        <v>0.75945500675724076</v>
      </c>
      <c r="AI114" s="45">
        <f t="shared" si="20"/>
        <v>0.62709952114676137</v>
      </c>
      <c r="AJ114" s="45">
        <f t="shared" si="21"/>
        <v>0.57157271764539075</v>
      </c>
      <c r="AK114" s="43"/>
      <c r="AL114" s="43"/>
      <c r="AM114" s="43"/>
    </row>
    <row r="115" spans="9:39" x14ac:dyDescent="0.25">
      <c r="J115" s="45">
        <v>5.5</v>
      </c>
      <c r="K115" s="45">
        <f t="shared" si="22"/>
        <v>0.93906313907734973</v>
      </c>
      <c r="L115" s="45">
        <f t="shared" si="23"/>
        <v>0.99591322856153597</v>
      </c>
      <c r="M115" s="45">
        <f t="shared" si="24"/>
        <v>0.97753872233356942</v>
      </c>
      <c r="N115" s="45">
        <f t="shared" si="25"/>
        <v>0.9092627334660065</v>
      </c>
      <c r="O115" s="45">
        <f t="shared" si="26"/>
        <v>0.84615384615384615</v>
      </c>
      <c r="P115" s="43"/>
      <c r="Q115" s="43"/>
      <c r="R115" s="43"/>
      <c r="S115" s="43"/>
      <c r="U115" s="45">
        <v>5.5</v>
      </c>
      <c r="V115" s="45">
        <f t="shared" si="27"/>
        <v>0.84657394927441565</v>
      </c>
      <c r="W115" s="45">
        <f t="shared" si="28"/>
        <v>0.99591322856153597</v>
      </c>
      <c r="X115" s="45">
        <f t="shared" si="29"/>
        <v>0.93112016502141892</v>
      </c>
      <c r="Y115" s="45">
        <f t="shared" si="30"/>
        <v>0.80191618698018308</v>
      </c>
      <c r="Z115" s="45">
        <f t="shared" si="31"/>
        <v>0.73082002029608661</v>
      </c>
      <c r="AA115" s="43"/>
      <c r="AB115" s="43"/>
      <c r="AC115" s="43"/>
      <c r="AE115" s="45">
        <f t="shared" si="32"/>
        <v>2.75</v>
      </c>
      <c r="AF115" s="45">
        <f t="shared" si="18"/>
        <v>0.67353616774852043</v>
      </c>
      <c r="AG115" s="45">
        <f t="shared" si="33"/>
        <v>0.93607213879329243</v>
      </c>
      <c r="AH115" s="45">
        <f t="shared" si="19"/>
        <v>0.770853642380943</v>
      </c>
      <c r="AI115" s="45">
        <f t="shared" si="20"/>
        <v>0.63318979440345935</v>
      </c>
      <c r="AJ115" s="45">
        <f t="shared" si="21"/>
        <v>0.57582064165296887</v>
      </c>
      <c r="AK115" s="43"/>
      <c r="AL115" s="43"/>
      <c r="AM115" s="43"/>
    </row>
    <row r="116" spans="9:39" x14ac:dyDescent="0.25">
      <c r="J116" s="45">
        <v>6</v>
      </c>
      <c r="K116" s="45">
        <f t="shared" si="22"/>
        <v>0.94921331282031973</v>
      </c>
      <c r="L116" s="45">
        <f t="shared" si="23"/>
        <v>0.99752124782333362</v>
      </c>
      <c r="M116" s="45">
        <f t="shared" si="24"/>
        <v>0.98342460594497894</v>
      </c>
      <c r="N116" s="45">
        <f t="shared" si="25"/>
        <v>0.92063860283798893</v>
      </c>
      <c r="O116" s="45">
        <f t="shared" si="26"/>
        <v>0.8571428571428571</v>
      </c>
      <c r="P116" s="43"/>
      <c r="Q116" s="43"/>
      <c r="R116" s="43"/>
      <c r="S116" s="43"/>
      <c r="U116" s="45">
        <v>6</v>
      </c>
      <c r="V116" s="45">
        <f t="shared" si="27"/>
        <v>0.85066634767067684</v>
      </c>
      <c r="W116" s="45">
        <f t="shared" si="28"/>
        <v>0.99752124782333362</v>
      </c>
      <c r="X116" s="45">
        <f t="shared" si="29"/>
        <v>0.93578395279058779</v>
      </c>
      <c r="Y116" s="45">
        <f t="shared" si="30"/>
        <v>0.80536378749836224</v>
      </c>
      <c r="Z116" s="45">
        <f t="shared" si="31"/>
        <v>0.73321181267090607</v>
      </c>
      <c r="AA116" s="43"/>
      <c r="AB116" s="43"/>
      <c r="AC116" s="43"/>
      <c r="AE116" s="45">
        <f t="shared" si="32"/>
        <v>3</v>
      </c>
      <c r="AF116" s="45">
        <f t="shared" si="18"/>
        <v>0.67909493085437256</v>
      </c>
      <c r="AG116" s="45">
        <f t="shared" si="33"/>
        <v>0.95021293163213605</v>
      </c>
      <c r="AH116" s="45">
        <f t="shared" si="19"/>
        <v>0.77952940964753192</v>
      </c>
      <c r="AI116" s="45">
        <f t="shared" si="20"/>
        <v>0.63759715063066547</v>
      </c>
      <c r="AJ116" s="45">
        <f t="shared" si="21"/>
        <v>0.57879590560111638</v>
      </c>
      <c r="AK116" s="43"/>
      <c r="AL116" s="43"/>
      <c r="AM116" s="43"/>
    </row>
    <row r="117" spans="9:39" x14ac:dyDescent="0.25"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AL117" s="43"/>
      <c r="AM117" s="43"/>
    </row>
    <row r="118" spans="9:39" x14ac:dyDescent="0.25">
      <c r="I118" s="25">
        <v>5</v>
      </c>
      <c r="J118" s="52" t="s">
        <v>29</v>
      </c>
      <c r="K118" s="43"/>
      <c r="L118" s="43"/>
      <c r="M118" s="43"/>
      <c r="N118" s="43"/>
      <c r="O118" s="43"/>
      <c r="P118" s="43"/>
      <c r="Q118" s="52" t="s">
        <v>48</v>
      </c>
      <c r="R118" s="43"/>
      <c r="S118" s="43"/>
      <c r="T118" s="25">
        <v>6</v>
      </c>
      <c r="U118" s="52" t="s">
        <v>65</v>
      </c>
      <c r="V118" s="43"/>
      <c r="W118" s="43"/>
      <c r="X118" s="43"/>
      <c r="Y118" s="43"/>
      <c r="Z118" s="43"/>
      <c r="AA118" s="43"/>
      <c r="AB118" s="52" t="s">
        <v>48</v>
      </c>
      <c r="AC118" s="43"/>
      <c r="AD118" s="25">
        <v>7</v>
      </c>
      <c r="AE118" s="52" t="s">
        <v>66</v>
      </c>
      <c r="AF118" s="43"/>
      <c r="AG118" s="43"/>
      <c r="AH118" s="43"/>
      <c r="AI118" s="43"/>
      <c r="AJ118" s="43"/>
      <c r="AK118" s="43"/>
      <c r="AL118" s="43"/>
      <c r="AM118" s="43"/>
    </row>
    <row r="119" spans="9:39" x14ac:dyDescent="0.25">
      <c r="J119" s="43"/>
      <c r="K119" s="43"/>
      <c r="L119" s="43"/>
      <c r="M119" s="43"/>
      <c r="N119" s="43"/>
      <c r="O119" s="43"/>
      <c r="P119" s="43"/>
      <c r="Q119" s="52"/>
      <c r="R119" s="43"/>
      <c r="S119" s="43"/>
      <c r="U119" s="43"/>
      <c r="V119" s="43"/>
      <c r="W119" s="43"/>
      <c r="X119" s="43"/>
      <c r="Y119" s="43"/>
      <c r="Z119" s="43"/>
      <c r="AA119" s="43"/>
      <c r="AB119" s="52"/>
      <c r="AC119" s="43"/>
      <c r="AE119" s="43"/>
      <c r="AF119" s="43"/>
      <c r="AG119" s="43"/>
      <c r="AH119" s="43"/>
      <c r="AI119" s="43"/>
      <c r="AJ119" s="43"/>
      <c r="AK119" s="43"/>
      <c r="AL119" s="43"/>
      <c r="AM119" s="43"/>
    </row>
    <row r="120" spans="9:39" x14ac:dyDescent="0.25">
      <c r="J120" s="45"/>
      <c r="K120" s="45">
        <f>K28</f>
        <v>0.67307692307692302</v>
      </c>
      <c r="L120" s="45">
        <f t="shared" ref="L120:O120" si="34">L28</f>
        <v>0</v>
      </c>
      <c r="M120" s="45">
        <f t="shared" si="34"/>
        <v>0.4</v>
      </c>
      <c r="N120" s="45">
        <f t="shared" si="34"/>
        <v>0.8</v>
      </c>
      <c r="O120" s="45">
        <f t="shared" si="34"/>
        <v>1</v>
      </c>
      <c r="P120" s="43"/>
      <c r="Q120" s="43" t="s">
        <v>44</v>
      </c>
      <c r="R120" s="55">
        <f>M20</f>
        <v>2.3809523940475996</v>
      </c>
      <c r="S120" s="43"/>
      <c r="U120" s="45"/>
      <c r="V120" s="45">
        <f>K28</f>
        <v>0.67307692307692302</v>
      </c>
      <c r="W120" s="45">
        <f t="shared" ref="W120:Z120" si="35">L28</f>
        <v>0</v>
      </c>
      <c r="X120" s="45">
        <f t="shared" si="35"/>
        <v>0.4</v>
      </c>
      <c r="Y120" s="45">
        <f t="shared" si="35"/>
        <v>0.8</v>
      </c>
      <c r="Z120" s="45">
        <f t="shared" si="35"/>
        <v>1</v>
      </c>
      <c r="AA120" s="43"/>
      <c r="AB120" s="43" t="s">
        <v>44</v>
      </c>
      <c r="AC120" s="55">
        <f>M20</f>
        <v>2.3809523940475996</v>
      </c>
      <c r="AE120" s="45"/>
      <c r="AF120" s="45">
        <f>K28</f>
        <v>0.67307692307692302</v>
      </c>
      <c r="AG120" s="45">
        <f t="shared" ref="AG120:AJ120" si="36">L28</f>
        <v>0</v>
      </c>
      <c r="AH120" s="45">
        <f t="shared" si="36"/>
        <v>0.4</v>
      </c>
      <c r="AI120" s="45">
        <f t="shared" si="36"/>
        <v>0.8</v>
      </c>
      <c r="AJ120" s="45">
        <f t="shared" si="36"/>
        <v>1</v>
      </c>
      <c r="AK120" s="43"/>
      <c r="AL120" s="43"/>
      <c r="AM120" s="43"/>
    </row>
    <row r="121" spans="9:39" x14ac:dyDescent="0.25">
      <c r="J121" s="45">
        <v>1E-4</v>
      </c>
      <c r="K121" s="45">
        <f>1-EXP((1/$K$120)*J121^0.22*(EXP(-1*$K$120*J121^0.78)-1))</f>
        <v>9.9969478009942492E-5</v>
      </c>
      <c r="L121" s="45">
        <f>1-EXP(-1*J121)</f>
        <v>9.999500016666385E-5</v>
      </c>
      <c r="M121" s="45">
        <f>1-EXP((1/$M$120)*J121^0.22*(EXP(-1*$M$120*J121^0.78)-1))</f>
        <v>9.9979831666319186E-5</v>
      </c>
      <c r="N121" s="45">
        <f>1-EXP((1/$N$120)*J121^0.22*(EXP(-1*$N$120*J121^0.78)-1))</f>
        <v>9.9964666233853805E-5</v>
      </c>
      <c r="O121" s="45">
        <f>1-EXP((1/$O$120)*J121^0.22*(EXP(-1*$O$120*J121^0.78)-1))</f>
        <v>9.9957084667812168E-5</v>
      </c>
      <c r="P121" s="43"/>
      <c r="Q121" s="43" t="s">
        <v>49</v>
      </c>
      <c r="R121" s="45">
        <f>1-EXP((1/$K$120)*R120^0.22*(EXP(-1*$K$120*R120^0.78)-1))</f>
        <v>0.73280145254070006</v>
      </c>
      <c r="S121" s="43"/>
      <c r="U121" s="45">
        <v>1E-4</v>
      </c>
      <c r="V121" s="45">
        <f>1-EXP((-1/$V$120)*(1-EXP(-1*$V$120*U121)))</f>
        <v>9.9991635194029982E-5</v>
      </c>
      <c r="W121" s="45">
        <f>1-EXP(-1*U121)</f>
        <v>9.999500016666385E-5</v>
      </c>
      <c r="X121" s="45">
        <f>1-EXP((-1/$X$120)*(1-EXP(-1*$X$120*U121)))</f>
        <v>9.9993000393205911E-5</v>
      </c>
      <c r="Y121" s="45">
        <f>1-EXP((-1/$Y$120)*(1-EXP(-1*$Y$120*U121)))</f>
        <v>9.9991000673260721E-5</v>
      </c>
      <c r="Z121" s="45">
        <f>1-EXP((-1/$Z$120)*(1-EXP(-1*$Z$120*U121)))</f>
        <v>9.9990000833272141E-5</v>
      </c>
      <c r="AA121" s="43"/>
      <c r="AB121" s="43" t="s">
        <v>49</v>
      </c>
      <c r="AC121" s="45">
        <f>1-EXP((-1/$V$120)*(1-EXP(-1*$V$120*AC120)))</f>
        <v>0.69471877917660452</v>
      </c>
      <c r="AE121" s="45">
        <v>1E-4</v>
      </c>
      <c r="AF121" s="45">
        <f>(1/$AF$120)*(1-EXP(-1*$AF$120*(1-EXP(-1*AE121))))</f>
        <v>9.9991635194118805E-5</v>
      </c>
      <c r="AG121" s="45">
        <f>1-EXP(-1*AE121)</f>
        <v>9.999500016666385E-5</v>
      </c>
      <c r="AH121" s="45">
        <f>(1/$AH$120)*(1-EXP(-1*$AH$120*(1-EXP(-1*AE121))))</f>
        <v>9.9993000393372444E-5</v>
      </c>
      <c r="AI121" s="45">
        <f>(1/$AI$120)*(1-EXP(-1*$AI$120*(1-EXP(-1*AE121))))</f>
        <v>9.9991000673260721E-5</v>
      </c>
      <c r="AJ121" s="45">
        <f>(1/$AJ$120)*(1-EXP(-1*$AJ$120*(1-EXP(-1*AE121))))</f>
        <v>9.9990000833272141E-5</v>
      </c>
      <c r="AK121" s="43"/>
      <c r="AL121" s="43"/>
      <c r="AM121" s="43"/>
    </row>
    <row r="122" spans="9:39" x14ac:dyDescent="0.25">
      <c r="J122" s="45">
        <v>0.01</v>
      </c>
      <c r="K122" s="45">
        <f t="shared" ref="K122:K146" si="37">1-EXP((1/$K$120)*J122^0.22*(EXP(-1*$K$120*J122^0.78)-1))</f>
        <v>9.8589583952884974E-3</v>
      </c>
      <c r="L122" s="45">
        <f t="shared" ref="L122:L146" si="38">1-EXP(-1*J122)</f>
        <v>9.9501662508318933E-3</v>
      </c>
      <c r="M122" s="45">
        <f t="shared" ref="M122:M146" si="39">1-EXP((1/$M$120)*J122^0.22*(EXP(-1*$M$120*J122^0.78)-1))</f>
        <v>9.8958280105019281E-3</v>
      </c>
      <c r="N122" s="45">
        <f t="shared" ref="N122:N146" si="40">1-EXP((1/$N$120)*J122^0.22*(EXP(-1*$N$120*J122^0.78)-1))</f>
        <v>9.8418840878388147E-3</v>
      </c>
      <c r="O122" s="45">
        <f t="shared" ref="O122:O146" si="41">1-EXP((1/$O$120)*J122^0.22*(EXP(-1*$O$120*J122^0.78)-1))</f>
        <v>9.8150589939471899E-3</v>
      </c>
      <c r="P122" s="43"/>
      <c r="Q122" s="43"/>
      <c r="R122" s="43"/>
      <c r="S122" s="43"/>
      <c r="U122" s="45">
        <v>0.01</v>
      </c>
      <c r="V122" s="45">
        <f t="shared" ref="V122:V146" si="42">1-EXP((-1/$V$120)*(1-EXP(-1*$V$120*U122)))</f>
        <v>9.9169213364022069E-3</v>
      </c>
      <c r="W122" s="45">
        <f t="shared" ref="W122:W146" si="43">1-EXP(-1*U122)</f>
        <v>9.9501662508318933E-3</v>
      </c>
      <c r="X122" s="45">
        <f t="shared" ref="X122:X146" si="44">1-EXP((-1/$X$120)*(1-EXP(-1*$X$120*U122)))</f>
        <v>9.9303914316214437E-3</v>
      </c>
      <c r="Y122" s="45">
        <f t="shared" ref="Y122:Y146" si="45">1-EXP((-1/$Y$120)*(1-EXP(-1*$Y$120*U122)))</f>
        <v>9.9106688640842044E-3</v>
      </c>
      <c r="Z122" s="45">
        <f t="shared" ref="Z122:Z146" si="46">1-EXP((-1/$Z$120)*(1-EXP(-1*$Z$120*U122)))</f>
        <v>9.9008271263864023E-3</v>
      </c>
      <c r="AA122" s="43"/>
      <c r="AB122" s="43"/>
      <c r="AC122" s="43"/>
      <c r="AE122" s="45">
        <v>0.01</v>
      </c>
      <c r="AF122" s="45">
        <f t="shared" ref="AF122:AF146" si="47">(1/$AF$120)*(1-EXP(-1*$AF$120*(1-EXP(-1*AE122))))</f>
        <v>9.9169212462356764E-3</v>
      </c>
      <c r="AG122" s="45">
        <f t="shared" ref="AG122:AG146" si="48">1-EXP(-1*AE122)</f>
        <v>9.9501662508318933E-3</v>
      </c>
      <c r="AH122" s="45">
        <f t="shared" ref="AH122:AH146" si="49">(1/$AH$120)*(1-EXP(-1*$AH$120*(1-EXP(-1*AE122))))</f>
        <v>9.9303913330098248E-3</v>
      </c>
      <c r="AI122" s="45">
        <f t="shared" ref="AI122:AI146" si="50">(1/$AI$120)*(1-EXP(-1*$AI$120*(1-EXP(-1*AE122))))</f>
        <v>9.9106687986044717E-3</v>
      </c>
      <c r="AJ122" s="45">
        <f t="shared" ref="AJ122:AJ146" si="51">(1/$AJ$120)*(1-EXP(-1*$AJ$120*(1-EXP(-1*AE122))))</f>
        <v>9.9008271263864023E-3</v>
      </c>
      <c r="AK122" s="43"/>
      <c r="AL122" s="43"/>
      <c r="AM122" s="43"/>
    </row>
    <row r="123" spans="9:39" x14ac:dyDescent="0.25">
      <c r="J123" s="45">
        <v>0.02</v>
      </c>
      <c r="K123" s="45">
        <f t="shared" si="37"/>
        <v>1.9492542817953651E-2</v>
      </c>
      <c r="L123" s="45">
        <f t="shared" si="38"/>
        <v>1.9801326693244747E-2</v>
      </c>
      <c r="M123" s="45">
        <f t="shared" si="39"/>
        <v>1.9617044213672385E-2</v>
      </c>
      <c r="N123" s="45">
        <f t="shared" si="40"/>
        <v>1.9435033629444876E-2</v>
      </c>
      <c r="O123" s="45">
        <f t="shared" si="41"/>
        <v>1.9344870537910452E-2</v>
      </c>
      <c r="P123" s="43"/>
      <c r="Q123" s="43"/>
      <c r="R123" s="43"/>
      <c r="S123" s="43"/>
      <c r="U123" s="45">
        <v>0.02</v>
      </c>
      <c r="V123" s="45">
        <f t="shared" si="42"/>
        <v>1.9669958164764245E-2</v>
      </c>
      <c r="W123" s="45">
        <f t="shared" si="43"/>
        <v>1.9801326693244747E-2</v>
      </c>
      <c r="X123" s="45">
        <f t="shared" si="44"/>
        <v>1.9723116370834903E-2</v>
      </c>
      <c r="Y123" s="45">
        <f t="shared" si="45"/>
        <v>1.9645315592390467E-2</v>
      </c>
      <c r="Z123" s="45">
        <f t="shared" si="46"/>
        <v>1.9606568035509087E-2</v>
      </c>
      <c r="AA123" s="43"/>
      <c r="AB123" s="43"/>
      <c r="AC123" s="43"/>
      <c r="AE123" s="45">
        <v>0.02</v>
      </c>
      <c r="AF123" s="45">
        <f t="shared" si="47"/>
        <v>1.9669956745909722E-2</v>
      </c>
      <c r="AG123" s="45">
        <f t="shared" si="48"/>
        <v>1.9801326693244747E-2</v>
      </c>
      <c r="AH123" s="45">
        <f t="shared" si="49"/>
        <v>1.9723114814898801E-2</v>
      </c>
      <c r="AI123" s="45">
        <f t="shared" si="50"/>
        <v>1.9645314563298405E-2</v>
      </c>
      <c r="AJ123" s="45">
        <f t="shared" si="51"/>
        <v>1.9606568035509087E-2</v>
      </c>
      <c r="AK123" s="43"/>
      <c r="AL123" s="43"/>
      <c r="AM123" s="43"/>
    </row>
    <row r="124" spans="9:39" x14ac:dyDescent="0.25">
      <c r="J124" s="45">
        <v>0.03</v>
      </c>
      <c r="K124" s="45">
        <f t="shared" si="37"/>
        <v>2.8927675847867929E-2</v>
      </c>
      <c r="L124" s="45">
        <f t="shared" si="38"/>
        <v>2.9554466451491845E-2</v>
      </c>
      <c r="M124" s="45">
        <f t="shared" si="39"/>
        <v>2.9179828636106464E-2</v>
      </c>
      <c r="N124" s="45">
        <f t="shared" si="40"/>
        <v>2.8811462723181913E-2</v>
      </c>
      <c r="O124" s="45">
        <f t="shared" si="41"/>
        <v>2.8629595312865463E-2</v>
      </c>
      <c r="P124" s="43"/>
      <c r="Q124" s="43"/>
      <c r="R124" s="43"/>
      <c r="S124" s="43"/>
      <c r="U124" s="45">
        <v>0.03</v>
      </c>
      <c r="V124" s="45">
        <f t="shared" si="42"/>
        <v>2.9262457953674548E-2</v>
      </c>
      <c r="W124" s="45">
        <f t="shared" si="43"/>
        <v>2.9554466451491845E-2</v>
      </c>
      <c r="X124" s="45">
        <f t="shared" si="44"/>
        <v>2.9380467288089296E-2</v>
      </c>
      <c r="Y124" s="45">
        <f t="shared" si="45"/>
        <v>2.9207822357358304E-2</v>
      </c>
      <c r="Z124" s="45">
        <f t="shared" si="46"/>
        <v>2.9122004078201869E-2</v>
      </c>
      <c r="AA124" s="43"/>
      <c r="AB124" s="43"/>
      <c r="AC124" s="43"/>
      <c r="AE124" s="45">
        <v>0.03</v>
      </c>
      <c r="AF124" s="45">
        <f t="shared" si="47"/>
        <v>2.9262450888866962E-2</v>
      </c>
      <c r="AG124" s="45">
        <f t="shared" si="48"/>
        <v>2.9554466451491845E-2</v>
      </c>
      <c r="AH124" s="45">
        <f t="shared" si="49"/>
        <v>2.9380459519956215E-2</v>
      </c>
      <c r="AI124" s="45">
        <f t="shared" si="50"/>
        <v>2.9207817239635392E-2</v>
      </c>
      <c r="AJ124" s="45">
        <f t="shared" si="51"/>
        <v>2.9122004078201869E-2</v>
      </c>
      <c r="AK124" s="43"/>
      <c r="AM124" s="43"/>
    </row>
    <row r="125" spans="9:39" x14ac:dyDescent="0.25">
      <c r="J125" s="45">
        <v>0.04</v>
      </c>
      <c r="K125" s="45">
        <f t="shared" si="37"/>
        <v>3.8178546044499884E-2</v>
      </c>
      <c r="L125" s="45">
        <f t="shared" si="38"/>
        <v>3.9210560847676823E-2</v>
      </c>
      <c r="M125" s="45">
        <f t="shared" si="39"/>
        <v>3.8592864876814792E-2</v>
      </c>
      <c r="N125" s="45">
        <f t="shared" si="40"/>
        <v>3.7987981901224877E-2</v>
      </c>
      <c r="O125" s="45">
        <f t="shared" si="41"/>
        <v>3.7690253550044739E-2</v>
      </c>
      <c r="P125" s="43"/>
      <c r="Q125" s="43"/>
      <c r="R125" s="43"/>
      <c r="S125" s="43"/>
      <c r="U125" s="45">
        <v>0.04</v>
      </c>
      <c r="V125" s="45">
        <f t="shared" si="42"/>
        <v>3.8697687635492639E-2</v>
      </c>
      <c r="W125" s="45">
        <f t="shared" si="43"/>
        <v>3.9210560847676823E-2</v>
      </c>
      <c r="X125" s="45">
        <f t="shared" si="44"/>
        <v>3.8904692760056259E-2</v>
      </c>
      <c r="Y125" s="45">
        <f t="shared" si="45"/>
        <v>3.8601969789989532E-2</v>
      </c>
      <c r="Z125" s="45">
        <f t="shared" si="46"/>
        <v>3.8451776579673802E-2</v>
      </c>
      <c r="AA125" s="43"/>
      <c r="AB125" s="43"/>
      <c r="AC125" s="43"/>
      <c r="AE125" s="45">
        <v>0.04</v>
      </c>
      <c r="AF125" s="45">
        <f t="shared" si="47"/>
        <v>3.8697665673195776E-2</v>
      </c>
      <c r="AG125" s="45">
        <f t="shared" si="48"/>
        <v>3.9210560847676823E-2</v>
      </c>
      <c r="AH125" s="45">
        <f t="shared" si="49"/>
        <v>3.8904668547133092E-2</v>
      </c>
      <c r="AI125" s="45">
        <f t="shared" si="50"/>
        <v>3.8601953900180563E-2</v>
      </c>
      <c r="AJ125" s="45">
        <f t="shared" si="51"/>
        <v>3.8451776579673802E-2</v>
      </c>
      <c r="AK125" s="43"/>
      <c r="AL125" s="52" t="s">
        <v>48</v>
      </c>
      <c r="AM125" s="43"/>
    </row>
    <row r="126" spans="9:39" x14ac:dyDescent="0.25">
      <c r="J126" s="45">
        <v>0.05</v>
      </c>
      <c r="K126" s="45">
        <f t="shared" si="37"/>
        <v>4.7255389690596394E-2</v>
      </c>
      <c r="L126" s="45">
        <f t="shared" si="38"/>
        <v>4.8770575499285984E-2</v>
      </c>
      <c r="M126" s="45">
        <f t="shared" si="39"/>
        <v>4.7862523861873063E-2</v>
      </c>
      <c r="N126" s="45">
        <f t="shared" si="40"/>
        <v>4.6976668776094077E-2</v>
      </c>
      <c r="O126" s="45">
        <f t="shared" si="41"/>
        <v>4.6541878597091246E-2</v>
      </c>
      <c r="P126" s="43"/>
      <c r="Q126" s="43"/>
      <c r="R126" s="43"/>
      <c r="S126" s="43"/>
      <c r="U126" s="45">
        <v>0.05</v>
      </c>
      <c r="V126" s="45">
        <f t="shared" si="42"/>
        <v>4.7978835811941511E-2</v>
      </c>
      <c r="W126" s="45">
        <f t="shared" si="43"/>
        <v>4.8770575499285984E-2</v>
      </c>
      <c r="X126" s="45">
        <f t="shared" si="44"/>
        <v>4.8297998410313792E-2</v>
      </c>
      <c r="Y126" s="45">
        <f t="shared" si="45"/>
        <v>4.7831440018367588E-2</v>
      </c>
      <c r="Z126" s="45">
        <f t="shared" si="46"/>
        <v>4.7600391559994959E-2</v>
      </c>
      <c r="AA126" s="43"/>
      <c r="AB126" s="43"/>
      <c r="AC126" s="43"/>
      <c r="AE126" s="45">
        <v>0.05</v>
      </c>
      <c r="AF126" s="45">
        <f t="shared" si="47"/>
        <v>4.7978783068900556E-2</v>
      </c>
      <c r="AG126" s="45">
        <f t="shared" si="48"/>
        <v>4.8770575499285984E-2</v>
      </c>
      <c r="AH126" s="45">
        <f t="shared" si="49"/>
        <v>4.8297940108962267E-2</v>
      </c>
      <c r="AI126" s="45">
        <f t="shared" si="50"/>
        <v>4.7831401905208543E-2</v>
      </c>
      <c r="AJ126" s="45">
        <f t="shared" si="51"/>
        <v>4.7600391559994959E-2</v>
      </c>
      <c r="AK126" s="43"/>
      <c r="AL126" s="52"/>
      <c r="AM126" s="43"/>
    </row>
    <row r="127" spans="9:39" x14ac:dyDescent="0.25">
      <c r="J127" s="45">
        <v>0.06</v>
      </c>
      <c r="K127" s="45">
        <f t="shared" si="37"/>
        <v>5.6166401474706973E-2</v>
      </c>
      <c r="L127" s="45">
        <f t="shared" si="38"/>
        <v>5.823546641575128E-2</v>
      </c>
      <c r="M127" s="45">
        <f t="shared" si="39"/>
        <v>5.6993986318204182E-2</v>
      </c>
      <c r="N127" s="45">
        <f t="shared" si="40"/>
        <v>5.5787151272414071E-2</v>
      </c>
      <c r="O127" s="45">
        <f t="shared" si="41"/>
        <v>5.519639529605247E-2</v>
      </c>
      <c r="P127" s="43"/>
      <c r="Q127" s="43"/>
      <c r="R127" s="43"/>
      <c r="S127" s="43"/>
      <c r="U127" s="45">
        <v>0.06</v>
      </c>
      <c r="V127" s="45">
        <f t="shared" si="42"/>
        <v>5.710901489245257E-2</v>
      </c>
      <c r="W127" s="45">
        <f t="shared" si="43"/>
        <v>5.823546641575128E-2</v>
      </c>
      <c r="X127" s="45">
        <f t="shared" si="44"/>
        <v>5.7562547827857524E-2</v>
      </c>
      <c r="Y127" s="45">
        <f t="shared" si="45"/>
        <v>5.689981960458923E-2</v>
      </c>
      <c r="Z127" s="45">
        <f t="shared" si="46"/>
        <v>5.6572224276033367E-2</v>
      </c>
      <c r="AA127" s="43"/>
      <c r="AB127" s="43"/>
      <c r="AC127" s="43"/>
      <c r="AE127" s="45">
        <v>0.06</v>
      </c>
      <c r="AF127" s="45">
        <f t="shared" si="47"/>
        <v>5.7108907304859451E-2</v>
      </c>
      <c r="AG127" s="45">
        <f t="shared" si="48"/>
        <v>5.823546641575128E-2</v>
      </c>
      <c r="AH127" s="45">
        <f t="shared" si="49"/>
        <v>5.7562428590987036E-2</v>
      </c>
      <c r="AI127" s="45">
        <f t="shared" si="50"/>
        <v>5.6899741953928412E-2</v>
      </c>
      <c r="AJ127" s="45">
        <f t="shared" si="51"/>
        <v>5.6572224276033367E-2</v>
      </c>
      <c r="AK127" s="43"/>
      <c r="AL127" s="43" t="s">
        <v>44</v>
      </c>
      <c r="AM127" s="43"/>
    </row>
    <row r="128" spans="9:39" x14ac:dyDescent="0.25">
      <c r="J128" s="45">
        <v>7.0000000000000007E-2</v>
      </c>
      <c r="K128" s="45">
        <f t="shared" si="37"/>
        <v>6.4918507933282799E-2</v>
      </c>
      <c r="L128" s="45">
        <f t="shared" si="38"/>
        <v>6.7606180094051727E-2</v>
      </c>
      <c r="M128" s="45">
        <f t="shared" si="39"/>
        <v>6.5991695459430399E-2</v>
      </c>
      <c r="N128" s="45">
        <f t="shared" si="40"/>
        <v>6.4427533481660859E-2</v>
      </c>
      <c r="O128" s="45">
        <f t="shared" si="41"/>
        <v>6.366379035476144E-2</v>
      </c>
      <c r="P128" s="43"/>
      <c r="Q128" s="43"/>
      <c r="R128" s="43"/>
      <c r="S128" s="43"/>
      <c r="U128" s="45">
        <v>7.0000000000000007E-2</v>
      </c>
      <c r="V128" s="45">
        <f t="shared" si="42"/>
        <v>6.6091263167514902E-2</v>
      </c>
      <c r="W128" s="45">
        <f t="shared" si="43"/>
        <v>6.7606180094051727E-2</v>
      </c>
      <c r="X128" s="45">
        <f t="shared" si="44"/>
        <v>6.6700463464015813E-2</v>
      </c>
      <c r="Y128" s="45">
        <f t="shared" si="45"/>
        <v>6.5810602383845507E-2</v>
      </c>
      <c r="Z128" s="45">
        <f t="shared" si="46"/>
        <v>6.5371523592287262E-2</v>
      </c>
      <c r="AA128" s="43"/>
      <c r="AB128" s="43"/>
      <c r="AC128" s="43"/>
      <c r="AE128" s="45">
        <v>7.0000000000000007E-2</v>
      </c>
      <c r="AF128" s="45">
        <f t="shared" si="47"/>
        <v>6.6091067081826549E-2</v>
      </c>
      <c r="AG128" s="45">
        <f t="shared" si="48"/>
        <v>6.7606180094051727E-2</v>
      </c>
      <c r="AH128" s="45">
        <f t="shared" si="49"/>
        <v>6.6700245582584083E-2</v>
      </c>
      <c r="AI128" s="45">
        <f t="shared" si="50"/>
        <v>6.581046103042873E-2</v>
      </c>
      <c r="AJ128" s="45">
        <f t="shared" si="51"/>
        <v>6.5371523592287262E-2</v>
      </c>
      <c r="AK128" s="43"/>
      <c r="AL128" s="43" t="s">
        <v>49</v>
      </c>
      <c r="AM128" s="43"/>
    </row>
    <row r="129" spans="10:39" x14ac:dyDescent="0.25">
      <c r="J129" s="45">
        <v>0.08</v>
      </c>
      <c r="K129" s="45">
        <f t="shared" si="37"/>
        <v>7.3517760883273553E-2</v>
      </c>
      <c r="L129" s="45">
        <f t="shared" si="38"/>
        <v>7.6883653613364245E-2</v>
      </c>
      <c r="M129" s="45">
        <f t="shared" si="39"/>
        <v>7.4859586448232096E-2</v>
      </c>
      <c r="N129" s="45">
        <f t="shared" si="40"/>
        <v>7.2904867392010964E-2</v>
      </c>
      <c r="O129" s="45">
        <f t="shared" si="41"/>
        <v>7.195271017700966E-2</v>
      </c>
      <c r="P129" s="43"/>
      <c r="Q129" s="43"/>
      <c r="R129" s="43"/>
      <c r="S129" s="43"/>
      <c r="U129" s="45">
        <v>0.08</v>
      </c>
      <c r="V129" s="45">
        <f t="shared" si="42"/>
        <v>7.4928546819190256E-2</v>
      </c>
      <c r="W129" s="45">
        <f t="shared" si="43"/>
        <v>7.6883653613364245E-2</v>
      </c>
      <c r="X129" s="45">
        <f t="shared" si="44"/>
        <v>7.5713827508311793E-2</v>
      </c>
      <c r="Y129" s="45">
        <f t="shared" si="45"/>
        <v>7.4567192209233801E-2</v>
      </c>
      <c r="Z129" s="45">
        <f t="shared" si="46"/>
        <v>7.4002416187726183E-2</v>
      </c>
      <c r="AA129" s="43"/>
      <c r="AB129" s="43"/>
      <c r="AC129" s="43"/>
      <c r="AE129" s="45">
        <v>0.08</v>
      </c>
      <c r="AF129" s="45">
        <f t="shared" si="47"/>
        <v>7.4928217714136963E-2</v>
      </c>
      <c r="AG129" s="45">
        <f t="shared" si="48"/>
        <v>7.6883653613364245E-2</v>
      </c>
      <c r="AH129" s="45">
        <f t="shared" si="49"/>
        <v>7.5713460880052208E-2</v>
      </c>
      <c r="AI129" s="45">
        <f t="shared" si="50"/>
        <v>7.4566955248365208E-2</v>
      </c>
      <c r="AJ129" s="45">
        <f t="shared" si="51"/>
        <v>7.4002416187726183E-2</v>
      </c>
      <c r="AK129" s="43"/>
      <c r="AL129" s="43"/>
      <c r="AM129" s="43"/>
    </row>
    <row r="130" spans="10:39" x14ac:dyDescent="0.25">
      <c r="J130" s="45">
        <v>0.09</v>
      </c>
      <c r="K130" s="45">
        <f t="shared" si="37"/>
        <v>8.1969566016328876E-2</v>
      </c>
      <c r="L130" s="45">
        <f t="shared" si="38"/>
        <v>8.6068814728771814E-2</v>
      </c>
      <c r="M130" s="45">
        <f t="shared" si="39"/>
        <v>8.3601219267923854E-2</v>
      </c>
      <c r="N130" s="45">
        <f t="shared" si="40"/>
        <v>8.1225427403876393E-2</v>
      </c>
      <c r="O130" s="45">
        <f t="shared" si="41"/>
        <v>8.0070809601377579E-2</v>
      </c>
      <c r="P130" s="43"/>
      <c r="Q130" s="43"/>
      <c r="R130" s="43"/>
      <c r="S130" s="43"/>
      <c r="U130" s="45">
        <v>0.09</v>
      </c>
      <c r="V130" s="45">
        <f t="shared" si="42"/>
        <v>8.3623761870886826E-2</v>
      </c>
      <c r="W130" s="45">
        <f t="shared" si="43"/>
        <v>8.6068814728771814E-2</v>
      </c>
      <c r="X130" s="45">
        <f t="shared" si="44"/>
        <v>8.4604682743815718E-2</v>
      </c>
      <c r="Y130" s="45">
        <f t="shared" si="45"/>
        <v>8.3172905605743086E-2</v>
      </c>
      <c r="Z130" s="45">
        <f t="shared" si="46"/>
        <v>8.2468910605424273E-2</v>
      </c>
      <c r="AA130" s="43"/>
      <c r="AB130" s="43"/>
      <c r="AC130" s="43"/>
      <c r="AE130" s="45">
        <v>0.09</v>
      </c>
      <c r="AF130" s="45">
        <f t="shared" si="47"/>
        <v>8.3623243202660388E-2</v>
      </c>
      <c r="AG130" s="45">
        <f t="shared" si="48"/>
        <v>8.6068814728771814E-2</v>
      </c>
      <c r="AH130" s="45">
        <f t="shared" si="49"/>
        <v>8.4604103462792013E-2</v>
      </c>
      <c r="AI130" s="45">
        <f t="shared" si="50"/>
        <v>8.3172532598243393E-2</v>
      </c>
      <c r="AJ130" s="45">
        <f t="shared" si="51"/>
        <v>8.2468910605424273E-2</v>
      </c>
      <c r="AK130" s="43"/>
      <c r="AL130" s="43"/>
      <c r="AM130" s="43"/>
    </row>
    <row r="131" spans="10:39" x14ac:dyDescent="0.25">
      <c r="J131" s="45">
        <v>0.1</v>
      </c>
      <c r="K131" s="45">
        <f t="shared" si="37"/>
        <v>9.0278828082312912E-2</v>
      </c>
      <c r="L131" s="45">
        <f t="shared" si="38"/>
        <v>9.5162581964040482E-2</v>
      </c>
      <c r="M131" s="45">
        <f t="shared" si="39"/>
        <v>9.22198628351385E-2</v>
      </c>
      <c r="N131" s="45">
        <f t="shared" si="40"/>
        <v>8.9394884939912211E-2</v>
      </c>
      <c r="O131" s="45">
        <f t="shared" si="41"/>
        <v>8.802497423084521E-2</v>
      </c>
      <c r="P131" s="43"/>
      <c r="Q131" s="43"/>
      <c r="R131" s="43"/>
      <c r="S131" s="43"/>
      <c r="U131" s="45">
        <v>0.1</v>
      </c>
      <c r="V131" s="45">
        <f t="shared" si="42"/>
        <v>9.2179736078400909E-2</v>
      </c>
      <c r="W131" s="45">
        <f t="shared" si="43"/>
        <v>9.5162581964040482E-2</v>
      </c>
      <c r="X131" s="45">
        <f t="shared" si="44"/>
        <v>9.3375033382504413E-2</v>
      </c>
      <c r="Y131" s="45">
        <f t="shared" si="45"/>
        <v>9.1630974336720072E-2</v>
      </c>
      <c r="Z131" s="45">
        <f t="shared" si="46"/>
        <v>9.0774901151471354E-2</v>
      </c>
      <c r="AA131" s="43"/>
      <c r="AB131" s="43"/>
      <c r="AC131" s="43"/>
      <c r="AE131" s="45">
        <v>0.1</v>
      </c>
      <c r="AF131" s="45">
        <f t="shared" si="47"/>
        <v>9.2178958241454945E-2</v>
      </c>
      <c r="AG131" s="45">
        <f t="shared" si="48"/>
        <v>9.5162581964040482E-2</v>
      </c>
      <c r="AH131" s="45">
        <f t="shared" si="49"/>
        <v>9.337416244339064E-2</v>
      </c>
      <c r="AI131" s="45">
        <f t="shared" si="50"/>
        <v>9.1630415600989779E-2</v>
      </c>
      <c r="AJ131" s="45">
        <f t="shared" si="51"/>
        <v>9.0774901151471354E-2</v>
      </c>
      <c r="AK131" s="43"/>
      <c r="AL131" s="43"/>
      <c r="AM131" s="43"/>
    </row>
    <row r="132" spans="10:39" x14ac:dyDescent="0.25">
      <c r="J132" s="45">
        <v>0.2</v>
      </c>
      <c r="K132" s="45">
        <f t="shared" si="37"/>
        <v>0.16638938153922045</v>
      </c>
      <c r="L132" s="45">
        <f t="shared" si="38"/>
        <v>0.18126924692201818</v>
      </c>
      <c r="M132" s="45">
        <f t="shared" si="39"/>
        <v>0.17223181954381894</v>
      </c>
      <c r="N132" s="45">
        <f t="shared" si="40"/>
        <v>0.16376051453214369</v>
      </c>
      <c r="O132" s="45">
        <f t="shared" si="41"/>
        <v>0.15972607564860353</v>
      </c>
      <c r="P132" s="43"/>
      <c r="Q132" s="43"/>
      <c r="R132" s="43"/>
      <c r="S132" s="43"/>
      <c r="U132" s="45">
        <v>0.2</v>
      </c>
      <c r="V132" s="45">
        <f t="shared" si="42"/>
        <v>0.17065803990643158</v>
      </c>
      <c r="W132" s="45">
        <f t="shared" si="43"/>
        <v>0.18126924692201818</v>
      </c>
      <c r="X132" s="45">
        <f t="shared" si="44"/>
        <v>0.17486571321554345</v>
      </c>
      <c r="Y132" s="45">
        <f t="shared" si="45"/>
        <v>0.16874632319037852</v>
      </c>
      <c r="Z132" s="45">
        <f t="shared" si="46"/>
        <v>0.16578928021313799</v>
      </c>
      <c r="AA132" s="43"/>
      <c r="AB132" s="43"/>
      <c r="AC132" s="43"/>
      <c r="AE132" s="45">
        <v>0.2</v>
      </c>
      <c r="AF132" s="45">
        <f t="shared" si="47"/>
        <v>0.17064742350287371</v>
      </c>
      <c r="AG132" s="45">
        <f t="shared" si="48"/>
        <v>0.18126924692201818</v>
      </c>
      <c r="AH132" s="45">
        <f t="shared" si="49"/>
        <v>0.17485353418329436</v>
      </c>
      <c r="AI132" s="45">
        <f t="shared" si="50"/>
        <v>0.16873878250001667</v>
      </c>
      <c r="AJ132" s="45">
        <f t="shared" si="51"/>
        <v>0.16578928021313799</v>
      </c>
      <c r="AK132" s="43"/>
      <c r="AL132" s="43"/>
      <c r="AM132" s="43"/>
    </row>
    <row r="133" spans="10:39" x14ac:dyDescent="0.25">
      <c r="J133" s="45">
        <v>0.4</v>
      </c>
      <c r="K133" s="45">
        <f t="shared" si="37"/>
        <v>0.28879992278447275</v>
      </c>
      <c r="L133" s="45">
        <f t="shared" si="38"/>
        <v>0.32967995396436067</v>
      </c>
      <c r="M133" s="45">
        <f t="shared" si="39"/>
        <v>0.30461319525187924</v>
      </c>
      <c r="N133" s="45">
        <f t="shared" si="40"/>
        <v>0.2817922446675819</v>
      </c>
      <c r="O133" s="45">
        <f t="shared" si="41"/>
        <v>0.27117372394732764</v>
      </c>
      <c r="P133" s="43"/>
      <c r="Q133" s="43"/>
      <c r="R133" s="43"/>
      <c r="S133" s="43"/>
      <c r="U133" s="45">
        <v>0.4</v>
      </c>
      <c r="V133" s="45">
        <f t="shared" si="42"/>
        <v>0.29578931294463406</v>
      </c>
      <c r="W133" s="45">
        <f t="shared" si="43"/>
        <v>0.32967995396436067</v>
      </c>
      <c r="X133" s="45">
        <f t="shared" si="44"/>
        <v>0.30901732479048538</v>
      </c>
      <c r="Y133" s="45">
        <f t="shared" si="45"/>
        <v>0.28987459917198966</v>
      </c>
      <c r="Z133" s="45">
        <f t="shared" si="46"/>
        <v>0.28084614105384698</v>
      </c>
      <c r="AA133" s="43"/>
      <c r="AB133" s="43"/>
      <c r="AC133" s="43"/>
      <c r="AE133" s="45">
        <v>0.4</v>
      </c>
      <c r="AF133" s="45">
        <f t="shared" si="47"/>
        <v>0.29566385131018258</v>
      </c>
      <c r="AG133" s="45">
        <f t="shared" si="48"/>
        <v>0.32967995396436067</v>
      </c>
      <c r="AH133" s="45">
        <f t="shared" si="49"/>
        <v>0.30886702488682943</v>
      </c>
      <c r="AI133" s="45">
        <f t="shared" si="50"/>
        <v>0.28978725707434122</v>
      </c>
      <c r="AJ133" s="45">
        <f t="shared" si="51"/>
        <v>0.28084614105384698</v>
      </c>
      <c r="AK133" s="43"/>
      <c r="AL133" s="43"/>
      <c r="AM133" s="43"/>
    </row>
    <row r="134" spans="10:39" x14ac:dyDescent="0.25">
      <c r="J134" s="45">
        <v>0.6</v>
      </c>
      <c r="K134" s="45">
        <f t="shared" si="37"/>
        <v>0.38291135632203732</v>
      </c>
      <c r="L134" s="45">
        <f t="shared" si="38"/>
        <v>0.45118836390597361</v>
      </c>
      <c r="M134" s="45">
        <f t="shared" si="39"/>
        <v>0.40914741337421623</v>
      </c>
      <c r="N134" s="45">
        <f t="shared" si="40"/>
        <v>0.37137948990004765</v>
      </c>
      <c r="O134" s="45">
        <f t="shared" si="41"/>
        <v>0.3540355897066052</v>
      </c>
      <c r="P134" s="43"/>
      <c r="Q134" s="43"/>
      <c r="R134" s="43"/>
      <c r="S134" s="43"/>
      <c r="U134" s="45">
        <v>0.6</v>
      </c>
      <c r="V134" s="45">
        <f t="shared" si="42"/>
        <v>0.38959539869590454</v>
      </c>
      <c r="W134" s="45">
        <f t="shared" si="43"/>
        <v>0.45118836390597361</v>
      </c>
      <c r="X134" s="45">
        <f t="shared" si="44"/>
        <v>0.4134106906258892</v>
      </c>
      <c r="Y134" s="45">
        <f t="shared" si="45"/>
        <v>0.37905996284811772</v>
      </c>
      <c r="Z134" s="45">
        <f t="shared" si="46"/>
        <v>0.36312913260530544</v>
      </c>
      <c r="AA134" s="43"/>
      <c r="AB134" s="43"/>
      <c r="AC134" s="43"/>
      <c r="AE134" s="45">
        <v>0.6</v>
      </c>
      <c r="AF134" s="45">
        <f t="shared" si="47"/>
        <v>0.38911790734137469</v>
      </c>
      <c r="AG134" s="45">
        <f t="shared" si="48"/>
        <v>0.45118836390597361</v>
      </c>
      <c r="AH134" s="45">
        <f t="shared" si="49"/>
        <v>0.41281684056498791</v>
      </c>
      <c r="AI134" s="45">
        <f t="shared" si="50"/>
        <v>0.37873329179417614</v>
      </c>
      <c r="AJ134" s="45">
        <f t="shared" si="51"/>
        <v>0.36312913260530544</v>
      </c>
      <c r="AK134" s="43"/>
      <c r="AL134" s="43"/>
    </row>
    <row r="135" spans="10:39" x14ac:dyDescent="0.25">
      <c r="J135" s="45">
        <v>0.8</v>
      </c>
      <c r="K135" s="45">
        <f t="shared" si="37"/>
        <v>0.45720185633817723</v>
      </c>
      <c r="L135" s="45">
        <f t="shared" si="38"/>
        <v>0.55067103588277844</v>
      </c>
      <c r="M135" s="45">
        <f t="shared" si="39"/>
        <v>0.49309735119976983</v>
      </c>
      <c r="N135" s="45">
        <f t="shared" si="40"/>
        <v>0.44147952867224127</v>
      </c>
      <c r="O135" s="45">
        <f t="shared" si="41"/>
        <v>0.41793260162683865</v>
      </c>
      <c r="P135" s="43"/>
      <c r="Q135" s="43"/>
      <c r="R135" s="43"/>
      <c r="S135" s="43"/>
      <c r="U135" s="45">
        <v>0.8</v>
      </c>
      <c r="V135" s="45">
        <f t="shared" si="42"/>
        <v>0.46129321866606421</v>
      </c>
      <c r="W135" s="45">
        <f t="shared" si="43"/>
        <v>0.55067103588277844</v>
      </c>
      <c r="X135" s="45">
        <f t="shared" si="44"/>
        <v>0.49572191509885766</v>
      </c>
      <c r="Y135" s="45">
        <f t="shared" si="45"/>
        <v>0.4461627843315652</v>
      </c>
      <c r="Z135" s="45">
        <f t="shared" si="46"/>
        <v>0.42343721377676957</v>
      </c>
      <c r="AA135" s="43"/>
      <c r="AB135" s="43"/>
      <c r="AC135" s="43"/>
      <c r="AE135" s="45">
        <v>0.8</v>
      </c>
      <c r="AF135" s="45">
        <f t="shared" si="47"/>
        <v>0.46014107050006481</v>
      </c>
      <c r="AG135" s="45">
        <f t="shared" si="48"/>
        <v>0.55067103588277844</v>
      </c>
      <c r="AH135" s="45">
        <f t="shared" si="49"/>
        <v>0.4942414517372043</v>
      </c>
      <c r="AI135" s="45">
        <f t="shared" si="50"/>
        <v>0.44538652921414457</v>
      </c>
      <c r="AJ135" s="45">
        <f t="shared" si="51"/>
        <v>0.42343721377676957</v>
      </c>
      <c r="AK135" s="43"/>
      <c r="AL135" s="43"/>
      <c r="AM135" s="43"/>
    </row>
    <row r="136" spans="10:39" x14ac:dyDescent="0.25">
      <c r="J136" s="45">
        <v>1</v>
      </c>
      <c r="K136" s="45">
        <f t="shared" si="37"/>
        <v>0.51702828380454557</v>
      </c>
      <c r="L136" s="45">
        <f t="shared" si="38"/>
        <v>0.63212055882855767</v>
      </c>
      <c r="M136" s="45">
        <f t="shared" si="39"/>
        <v>0.56141422879203962</v>
      </c>
      <c r="N136" s="45">
        <f t="shared" si="40"/>
        <v>0.49759001772795486</v>
      </c>
      <c r="O136" s="45">
        <f t="shared" si="41"/>
        <v>0.46853639461338437</v>
      </c>
      <c r="P136" s="43"/>
      <c r="Q136" s="43"/>
      <c r="R136" s="43"/>
      <c r="S136" s="43"/>
      <c r="U136" s="45">
        <v>1</v>
      </c>
      <c r="V136" s="45">
        <f t="shared" si="42"/>
        <v>0.51702828380454557</v>
      </c>
      <c r="W136" s="45">
        <f t="shared" si="43"/>
        <v>0.63212055882855767</v>
      </c>
      <c r="X136" s="45">
        <f t="shared" si="44"/>
        <v>0.56141422879203962</v>
      </c>
      <c r="Y136" s="45">
        <f t="shared" si="45"/>
        <v>0.49759001772795486</v>
      </c>
      <c r="Z136" s="45">
        <f t="shared" si="46"/>
        <v>0.46853639461338437</v>
      </c>
      <c r="AA136" s="43"/>
      <c r="AB136" s="43"/>
      <c r="AC136" s="43"/>
      <c r="AE136" s="45">
        <v>1</v>
      </c>
      <c r="AF136" s="45">
        <f t="shared" si="47"/>
        <v>0.51485147149348165</v>
      </c>
      <c r="AG136" s="45">
        <f t="shared" si="48"/>
        <v>0.63212055882855767</v>
      </c>
      <c r="AH136" s="45">
        <f t="shared" si="49"/>
        <v>0.55853564919837151</v>
      </c>
      <c r="AI136" s="45">
        <f t="shared" si="50"/>
        <v>0.49614323491328216</v>
      </c>
      <c r="AJ136" s="45">
        <f t="shared" si="51"/>
        <v>0.46853639461338437</v>
      </c>
      <c r="AK136" s="43"/>
      <c r="AL136" s="43"/>
      <c r="AM136" s="43"/>
    </row>
    <row r="137" spans="10:39" x14ac:dyDescent="0.25">
      <c r="J137" s="45">
        <v>1.5</v>
      </c>
      <c r="K137" s="45">
        <f t="shared" si="37"/>
        <v>0.62440315223570875</v>
      </c>
      <c r="L137" s="45">
        <f t="shared" si="38"/>
        <v>0.77686983985157021</v>
      </c>
      <c r="M137" s="45">
        <f t="shared" si="39"/>
        <v>0.68475480634807118</v>
      </c>
      <c r="N137" s="45">
        <f t="shared" si="40"/>
        <v>0.597725308922749</v>
      </c>
      <c r="O137" s="45">
        <f t="shared" si="41"/>
        <v>0.55782022105998519</v>
      </c>
      <c r="P137" s="43"/>
      <c r="Q137" s="43"/>
      <c r="R137" s="43"/>
      <c r="S137" s="43"/>
      <c r="U137" s="45">
        <v>1.5</v>
      </c>
      <c r="V137" s="45">
        <f t="shared" si="42"/>
        <v>0.61107967619889303</v>
      </c>
      <c r="W137" s="45">
        <f t="shared" si="43"/>
        <v>0.77686983985157021</v>
      </c>
      <c r="X137" s="45">
        <f t="shared" si="44"/>
        <v>0.67631061450410923</v>
      </c>
      <c r="Y137" s="45">
        <f t="shared" si="45"/>
        <v>0.58251523864662214</v>
      </c>
      <c r="Z137" s="45">
        <f t="shared" si="46"/>
        <v>0.54015685641269617</v>
      </c>
      <c r="AA137" s="43"/>
      <c r="AB137" s="43"/>
      <c r="AC137" s="43"/>
      <c r="AE137" s="45">
        <v>1.5</v>
      </c>
      <c r="AF137" s="45">
        <f t="shared" si="47"/>
        <v>0.60497841510835149</v>
      </c>
      <c r="AG137" s="45">
        <f t="shared" si="48"/>
        <v>0.77686983985157021</v>
      </c>
      <c r="AH137" s="45">
        <f t="shared" si="49"/>
        <v>0.66775352504460317</v>
      </c>
      <c r="AI137" s="45">
        <f t="shared" si="50"/>
        <v>0.57857457100270449</v>
      </c>
      <c r="AJ137" s="45">
        <f t="shared" si="51"/>
        <v>0.54015685641269617</v>
      </c>
      <c r="AK137" s="43"/>
      <c r="AL137" s="43"/>
      <c r="AM137" s="55">
        <f>M20</f>
        <v>2.3809523940475996</v>
      </c>
    </row>
    <row r="138" spans="10:39" x14ac:dyDescent="0.25">
      <c r="J138" s="45">
        <v>2</v>
      </c>
      <c r="K138" s="45">
        <f t="shared" si="37"/>
        <v>0.69446204516492893</v>
      </c>
      <c r="L138" s="45">
        <f t="shared" si="38"/>
        <v>0.8646647167633873</v>
      </c>
      <c r="M138" s="45">
        <f t="shared" si="39"/>
        <v>0.76465984074045112</v>
      </c>
      <c r="N138" s="45">
        <f t="shared" si="40"/>
        <v>0.66288339332947177</v>
      </c>
      <c r="O138" s="45">
        <f t="shared" si="41"/>
        <v>0.61540712543933651</v>
      </c>
      <c r="P138" s="43"/>
      <c r="Q138" s="43"/>
      <c r="R138" s="43"/>
      <c r="S138" s="43"/>
      <c r="U138" s="45">
        <v>2</v>
      </c>
      <c r="V138" s="45">
        <f t="shared" si="42"/>
        <v>0.66682023561547021</v>
      </c>
      <c r="W138" s="45">
        <f t="shared" si="43"/>
        <v>0.8646647167633873</v>
      </c>
      <c r="X138" s="45">
        <f t="shared" si="44"/>
        <v>0.74758420971340322</v>
      </c>
      <c r="Y138" s="45">
        <f t="shared" si="45"/>
        <v>0.6312474118005158</v>
      </c>
      <c r="Z138" s="45">
        <f t="shared" si="46"/>
        <v>0.57880725217646467</v>
      </c>
      <c r="AA138" s="43"/>
      <c r="AB138" s="43"/>
      <c r="AC138" s="43"/>
      <c r="AE138" s="45">
        <v>2</v>
      </c>
      <c r="AF138" s="45">
        <f t="shared" si="47"/>
        <v>0.65551558630215245</v>
      </c>
      <c r="AG138" s="45">
        <f t="shared" si="48"/>
        <v>0.8646647167633873</v>
      </c>
      <c r="AH138" s="45">
        <f t="shared" si="49"/>
        <v>0.73098154924943182</v>
      </c>
      <c r="AI138" s="45">
        <f t="shared" si="50"/>
        <v>0.62411474418081203</v>
      </c>
      <c r="AJ138" s="45">
        <f t="shared" si="51"/>
        <v>0.57880725217646467</v>
      </c>
      <c r="AK138" s="43"/>
      <c r="AL138" s="43"/>
      <c r="AM138" s="45">
        <f>(1/$AF$120)*(1-EXP(-1*$AF$120*(1-EXP(-1*AM137))))</f>
        <v>0.67913002343059214</v>
      </c>
    </row>
    <row r="139" spans="10:39" x14ac:dyDescent="0.25">
      <c r="J139" s="45">
        <v>2.5</v>
      </c>
      <c r="K139" s="45">
        <f t="shared" si="37"/>
        <v>0.74288038116263899</v>
      </c>
      <c r="L139" s="45">
        <f t="shared" si="38"/>
        <v>0.91791500137610116</v>
      </c>
      <c r="M139" s="45">
        <f t="shared" si="39"/>
        <v>0.81875305201918658</v>
      </c>
      <c r="N139" s="45">
        <f t="shared" si="40"/>
        <v>0.70800507421425807</v>
      </c>
      <c r="O139" s="45">
        <f t="shared" si="41"/>
        <v>0.65521676880528101</v>
      </c>
      <c r="P139" s="43"/>
      <c r="Q139" s="43"/>
      <c r="R139" s="43"/>
      <c r="S139" s="43"/>
      <c r="U139" s="45">
        <v>2.5</v>
      </c>
      <c r="V139" s="45">
        <f t="shared" si="42"/>
        <v>0.70167157447925499</v>
      </c>
      <c r="W139" s="45">
        <f t="shared" si="43"/>
        <v>0.91791500137610116</v>
      </c>
      <c r="X139" s="45">
        <f t="shared" si="44"/>
        <v>0.79408697273202644</v>
      </c>
      <c r="Y139" s="45">
        <f t="shared" si="45"/>
        <v>0.66068652570950359</v>
      </c>
      <c r="Z139" s="45">
        <f t="shared" si="46"/>
        <v>0.60064918043606164</v>
      </c>
      <c r="AA139" s="43"/>
      <c r="AB139" s="43"/>
      <c r="AC139" s="43"/>
      <c r="AE139" s="45">
        <v>2.5</v>
      </c>
      <c r="AF139" s="45">
        <f t="shared" si="47"/>
        <v>0.68474425518265081</v>
      </c>
      <c r="AG139" s="45">
        <f t="shared" si="48"/>
        <v>0.91791500137610116</v>
      </c>
      <c r="AH139" s="45">
        <f t="shared" si="49"/>
        <v>0.76826338048242437</v>
      </c>
      <c r="AI139" s="45">
        <f t="shared" si="50"/>
        <v>0.65021765612436777</v>
      </c>
      <c r="AJ139" s="45">
        <f t="shared" si="51"/>
        <v>0.60064918043606164</v>
      </c>
      <c r="AK139" s="43"/>
      <c r="AL139" s="43"/>
      <c r="AM139" s="43"/>
    </row>
    <row r="140" spans="10:39" x14ac:dyDescent="0.25">
      <c r="J140" s="45">
        <v>3</v>
      </c>
      <c r="K140" s="45">
        <f t="shared" si="37"/>
        <v>0.77785862589612187</v>
      </c>
      <c r="L140" s="45">
        <f t="shared" si="38"/>
        <v>0.95021293163213605</v>
      </c>
      <c r="M140" s="45">
        <f t="shared" si="39"/>
        <v>0.85670784700083269</v>
      </c>
      <c r="N140" s="45">
        <f t="shared" si="40"/>
        <v>0.74076277803083423</v>
      </c>
      <c r="O140" s="45">
        <f t="shared" si="41"/>
        <v>0.6842090020063184</v>
      </c>
      <c r="P140" s="43"/>
      <c r="Q140" s="43"/>
      <c r="R140" s="43"/>
      <c r="S140" s="43"/>
      <c r="U140" s="45">
        <v>3</v>
      </c>
      <c r="V140" s="45">
        <f t="shared" si="42"/>
        <v>0.7243089713094284</v>
      </c>
      <c r="W140" s="45">
        <f t="shared" si="43"/>
        <v>0.95021293163213605</v>
      </c>
      <c r="X140" s="45">
        <f t="shared" si="44"/>
        <v>0.82570647403771313</v>
      </c>
      <c r="Y140" s="45">
        <f t="shared" si="45"/>
        <v>0.679092563865624</v>
      </c>
      <c r="Z140" s="45">
        <f t="shared" si="46"/>
        <v>0.61334131717606333</v>
      </c>
      <c r="AA140" s="43"/>
      <c r="AB140" s="43"/>
      <c r="AC140" s="43"/>
      <c r="AE140" s="45">
        <v>3</v>
      </c>
      <c r="AF140" s="45">
        <f t="shared" si="47"/>
        <v>0.70196863721061564</v>
      </c>
      <c r="AG140" s="45">
        <f t="shared" si="48"/>
        <v>0.95021293163213605</v>
      </c>
      <c r="AH140" s="45">
        <f t="shared" si="49"/>
        <v>0.79049208649406622</v>
      </c>
      <c r="AI140" s="45">
        <f t="shared" si="50"/>
        <v>0.66551653873211769</v>
      </c>
      <c r="AJ140" s="45">
        <f t="shared" si="51"/>
        <v>0.61334131717606333</v>
      </c>
      <c r="AK140" s="43"/>
      <c r="AL140" s="43"/>
      <c r="AM140" s="43"/>
    </row>
    <row r="141" spans="10:39" x14ac:dyDescent="0.25">
      <c r="J141" s="45">
        <v>3.5</v>
      </c>
      <c r="K141" s="45">
        <f>1-EXP((1/$K$120)*J141^0.22*(EXP(-1*$K$120*J141^0.78)-1))</f>
        <v>0.80404054999859853</v>
      </c>
      <c r="L141" s="45">
        <f t="shared" si="38"/>
        <v>0.96980261657768152</v>
      </c>
      <c r="M141" s="45">
        <f t="shared" si="39"/>
        <v>0.88415175695583792</v>
      </c>
      <c r="N141" s="45">
        <f t="shared" si="40"/>
        <v>0.76545274326971013</v>
      </c>
      <c r="O141" s="45">
        <f t="shared" si="41"/>
        <v>0.70621260006911624</v>
      </c>
      <c r="P141" s="43"/>
      <c r="Q141" s="43"/>
      <c r="R141" s="43"/>
      <c r="S141" s="43"/>
      <c r="U141" s="45">
        <v>3.5</v>
      </c>
      <c r="V141" s="45">
        <f t="shared" si="42"/>
        <v>0.73941809573900985</v>
      </c>
      <c r="W141" s="45">
        <f t="shared" si="43"/>
        <v>0.96980261657768152</v>
      </c>
      <c r="X141" s="45">
        <f t="shared" si="44"/>
        <v>0.84794418021854734</v>
      </c>
      <c r="Y141" s="45">
        <f t="shared" si="45"/>
        <v>0.69086815854844452</v>
      </c>
      <c r="Z141" s="45">
        <f t="shared" si="46"/>
        <v>0.62084212980413311</v>
      </c>
      <c r="AA141" s="43"/>
      <c r="AB141" s="43"/>
      <c r="AC141" s="43"/>
      <c r="AE141" s="45">
        <v>3.5</v>
      </c>
      <c r="AF141" s="45">
        <f t="shared" si="47"/>
        <v>0.71223477940034219</v>
      </c>
      <c r="AG141" s="45">
        <f t="shared" si="48"/>
        <v>0.96980261657768152</v>
      </c>
      <c r="AH141" s="45">
        <f t="shared" si="49"/>
        <v>0.80383522920332595</v>
      </c>
      <c r="AI141" s="45">
        <f t="shared" si="50"/>
        <v>0.6746050140616533</v>
      </c>
      <c r="AJ141" s="45">
        <f t="shared" si="51"/>
        <v>0.62084212980413311</v>
      </c>
      <c r="AK141" s="43"/>
      <c r="AL141" s="43"/>
      <c r="AM141" s="43"/>
    </row>
    <row r="142" spans="10:39" x14ac:dyDescent="0.25">
      <c r="J142" s="45">
        <v>4</v>
      </c>
      <c r="K142" s="45">
        <f t="shared" si="37"/>
        <v>0.82421954913008821</v>
      </c>
      <c r="L142" s="45">
        <f t="shared" si="38"/>
        <v>0.98168436111126578</v>
      </c>
      <c r="M142" s="45">
        <f t="shared" si="39"/>
        <v>0.90451271792617627</v>
      </c>
      <c r="N142" s="45">
        <f t="shared" si="40"/>
        <v>0.78464220739693558</v>
      </c>
      <c r="O142" s="45">
        <f t="shared" si="41"/>
        <v>0.72348665705371695</v>
      </c>
      <c r="P142" s="43"/>
      <c r="Q142" s="43"/>
      <c r="R142" s="43"/>
      <c r="S142" s="43"/>
      <c r="U142" s="45">
        <v>4</v>
      </c>
      <c r="V142" s="45">
        <f t="shared" si="42"/>
        <v>0.74969999753036265</v>
      </c>
      <c r="W142" s="45">
        <f t="shared" si="43"/>
        <v>0.98168436111126578</v>
      </c>
      <c r="X142" s="45">
        <f t="shared" si="44"/>
        <v>0.86402152869618165</v>
      </c>
      <c r="Y142" s="45">
        <f t="shared" si="45"/>
        <v>0.69851868705782327</v>
      </c>
      <c r="Z142" s="45">
        <f t="shared" si="46"/>
        <v>0.62532052847454889</v>
      </c>
      <c r="AA142" s="43"/>
      <c r="AB142" s="43"/>
      <c r="AC142" s="43"/>
      <c r="AE142" s="45">
        <v>4</v>
      </c>
      <c r="AF142" s="45">
        <f t="shared" si="47"/>
        <v>0.71839587974587749</v>
      </c>
      <c r="AG142" s="45">
        <f t="shared" si="48"/>
        <v>0.98168436111126578</v>
      </c>
      <c r="AH142" s="45">
        <f t="shared" si="49"/>
        <v>0.81187746151251128</v>
      </c>
      <c r="AI142" s="45">
        <f t="shared" si="50"/>
        <v>0.68004845901011135</v>
      </c>
      <c r="AJ142" s="45">
        <f t="shared" si="51"/>
        <v>0.62532052847454889</v>
      </c>
      <c r="AK142" s="43"/>
      <c r="AL142" s="43"/>
      <c r="AM142" s="43"/>
    </row>
    <row r="143" spans="10:39" x14ac:dyDescent="0.25">
      <c r="J143" s="45">
        <v>4.5</v>
      </c>
      <c r="K143" s="45">
        <f t="shared" si="37"/>
        <v>0.84015896725784212</v>
      </c>
      <c r="L143" s="45">
        <f t="shared" si="38"/>
        <v>0.98889100346175773</v>
      </c>
      <c r="M143" s="45">
        <f t="shared" si="39"/>
        <v>0.91995982318727432</v>
      </c>
      <c r="N143" s="45">
        <f t="shared" si="40"/>
        <v>0.79994571383834101</v>
      </c>
      <c r="O143" s="45">
        <f t="shared" si="41"/>
        <v>0.73743797341546125</v>
      </c>
      <c r="P143" s="43"/>
      <c r="Q143" s="43"/>
      <c r="R143" s="43"/>
      <c r="S143" s="43"/>
      <c r="U143" s="45">
        <v>4.5</v>
      </c>
      <c r="V143" s="45">
        <f t="shared" si="42"/>
        <v>0.7567944181130406</v>
      </c>
      <c r="W143" s="45">
        <f t="shared" si="43"/>
        <v>0.98889100346175773</v>
      </c>
      <c r="X143" s="45">
        <f t="shared" si="44"/>
        <v>0.8759105719605671</v>
      </c>
      <c r="Y143" s="45">
        <f t="shared" si="45"/>
        <v>0.7035407026225482</v>
      </c>
      <c r="Z143" s="45">
        <f t="shared" si="46"/>
        <v>0.62801100313329905</v>
      </c>
      <c r="AA143" s="43"/>
      <c r="AB143" s="43"/>
      <c r="AC143" s="43"/>
      <c r="AE143" s="45">
        <v>4.5</v>
      </c>
      <c r="AF143" s="45">
        <f t="shared" si="47"/>
        <v>0.72210884095650829</v>
      </c>
      <c r="AG143" s="45">
        <f t="shared" si="48"/>
        <v>0.98889100346175773</v>
      </c>
      <c r="AH143" s="45">
        <f t="shared" si="49"/>
        <v>0.81673673249344847</v>
      </c>
      <c r="AI143" s="45">
        <f t="shared" si="50"/>
        <v>0.68332495445263342</v>
      </c>
      <c r="AJ143" s="45">
        <f t="shared" si="51"/>
        <v>0.62801100313329905</v>
      </c>
      <c r="AK143" s="43"/>
      <c r="AL143" s="43"/>
      <c r="AM143" s="43"/>
    </row>
    <row r="144" spans="10:39" x14ac:dyDescent="0.25">
      <c r="J144" s="45">
        <v>5</v>
      </c>
      <c r="K144" s="45">
        <f t="shared" si="37"/>
        <v>0.85301693692418779</v>
      </c>
      <c r="L144" s="45">
        <f t="shared" si="38"/>
        <v>0.99326205300091452</v>
      </c>
      <c r="M144" s="45">
        <f t="shared" si="39"/>
        <v>0.93191076376910831</v>
      </c>
      <c r="N144" s="45">
        <f t="shared" si="40"/>
        <v>0.81242163546495871</v>
      </c>
      <c r="O144" s="45">
        <f t="shared" si="41"/>
        <v>0.74898105412573557</v>
      </c>
      <c r="P144" s="43"/>
      <c r="Q144" s="43"/>
      <c r="R144" s="43"/>
      <c r="S144" s="43"/>
      <c r="U144" s="45">
        <v>5</v>
      </c>
      <c r="V144" s="45">
        <f t="shared" si="42"/>
        <v>0.76173809056234576</v>
      </c>
      <c r="W144" s="45">
        <f t="shared" si="43"/>
        <v>0.99326205300091452</v>
      </c>
      <c r="X144" s="45">
        <f t="shared" si="44"/>
        <v>0.88486636616491254</v>
      </c>
      <c r="Y144" s="45">
        <f t="shared" si="45"/>
        <v>0.70686014158837396</v>
      </c>
      <c r="Z144" s="45">
        <f t="shared" si="46"/>
        <v>0.6296334370139971</v>
      </c>
      <c r="AA144" s="43"/>
      <c r="AB144" s="43"/>
      <c r="AC144" s="43"/>
      <c r="AE144" s="45">
        <v>5</v>
      </c>
      <c r="AF144" s="45">
        <f t="shared" si="47"/>
        <v>0.72435210680000239</v>
      </c>
      <c r="AG144" s="45">
        <f t="shared" si="48"/>
        <v>0.99326205300091452</v>
      </c>
      <c r="AH144" s="45">
        <f t="shared" si="49"/>
        <v>0.81967721199993537</v>
      </c>
      <c r="AI144" s="45">
        <f t="shared" si="50"/>
        <v>0.68530306562553811</v>
      </c>
      <c r="AJ144" s="45">
        <f t="shared" si="51"/>
        <v>0.6296334370139971</v>
      </c>
      <c r="AK144" s="43"/>
      <c r="AL144" s="43"/>
      <c r="AM144" s="43"/>
    </row>
    <row r="145" spans="9:39" x14ac:dyDescent="0.25">
      <c r="J145" s="45">
        <v>5.5</v>
      </c>
      <c r="K145" s="45">
        <f t="shared" si="37"/>
        <v>0.86357982363098118</v>
      </c>
      <c r="L145" s="45">
        <f t="shared" si="38"/>
        <v>0.99591322856153597</v>
      </c>
      <c r="M145" s="45">
        <f t="shared" si="39"/>
        <v>0.94131847241761502</v>
      </c>
      <c r="N145" s="45">
        <f t="shared" si="40"/>
        <v>0.8227880055662975</v>
      </c>
      <c r="O145" s="45">
        <f t="shared" si="41"/>
        <v>0.7587316323750205</v>
      </c>
      <c r="P145" s="43"/>
      <c r="Q145" s="43"/>
      <c r="R145" s="43"/>
      <c r="S145" s="43"/>
      <c r="U145" s="45">
        <v>5.5</v>
      </c>
      <c r="V145" s="45">
        <f t="shared" si="42"/>
        <v>0.76520741228060141</v>
      </c>
      <c r="W145" s="45">
        <f t="shared" si="43"/>
        <v>0.99591322856153597</v>
      </c>
      <c r="X145" s="45">
        <f t="shared" si="44"/>
        <v>0.891715375247077</v>
      </c>
      <c r="Y145" s="45">
        <f t="shared" si="45"/>
        <v>0.70906439504735785</v>
      </c>
      <c r="Z145" s="45">
        <f t="shared" si="46"/>
        <v>0.63061404334012561</v>
      </c>
      <c r="AA145" s="43"/>
      <c r="AB145" s="43"/>
      <c r="AC145" s="43"/>
      <c r="AE145" s="45">
        <v>5.5</v>
      </c>
      <c r="AF145" s="45">
        <f t="shared" si="47"/>
        <v>0.72570950434014736</v>
      </c>
      <c r="AG145" s="45">
        <f t="shared" si="48"/>
        <v>0.99591322856153597</v>
      </c>
      <c r="AH145" s="45">
        <f t="shared" si="49"/>
        <v>0.82145819977457568</v>
      </c>
      <c r="AI145" s="45">
        <f t="shared" si="50"/>
        <v>0.68649948497919833</v>
      </c>
      <c r="AJ145" s="45">
        <f t="shared" si="51"/>
        <v>0.63061404334012561</v>
      </c>
      <c r="AK145" s="43"/>
      <c r="AL145" s="43"/>
      <c r="AM145" s="43"/>
    </row>
    <row r="146" spans="9:39" x14ac:dyDescent="0.25">
      <c r="J146" s="45">
        <v>6</v>
      </c>
      <c r="K146" s="45">
        <f t="shared" si="37"/>
        <v>0.87239691201515823</v>
      </c>
      <c r="L146" s="45">
        <f t="shared" si="38"/>
        <v>0.99752124782333362</v>
      </c>
      <c r="M146" s="45">
        <f t="shared" si="39"/>
        <v>0.94883944765998662</v>
      </c>
      <c r="N146" s="45">
        <f t="shared" si="40"/>
        <v>0.83154626312772495</v>
      </c>
      <c r="O146" s="45">
        <f t="shared" si="41"/>
        <v>0.7671166355574528</v>
      </c>
      <c r="P146" s="43"/>
      <c r="Q146" s="43"/>
      <c r="R146" s="43"/>
      <c r="S146" s="43"/>
      <c r="U146" s="45">
        <v>6</v>
      </c>
      <c r="V146" s="45">
        <f t="shared" si="42"/>
        <v>0.76765436636200746</v>
      </c>
      <c r="W146" s="45">
        <f t="shared" si="43"/>
        <v>0.99752124782333362</v>
      </c>
      <c r="X146" s="45">
        <f t="shared" si="44"/>
        <v>0.8970184174336614</v>
      </c>
      <c r="Y146" s="45">
        <f t="shared" si="45"/>
        <v>0.710532663663761</v>
      </c>
      <c r="Z146" s="45">
        <f t="shared" si="46"/>
        <v>0.63120754576392124</v>
      </c>
      <c r="AA146" s="43"/>
      <c r="AB146" s="43"/>
      <c r="AC146" s="43"/>
      <c r="AE146" s="45">
        <v>6</v>
      </c>
      <c r="AF146" s="45">
        <f t="shared" si="47"/>
        <v>0.72653162823334128</v>
      </c>
      <c r="AG146" s="45">
        <f t="shared" si="48"/>
        <v>0.99752124782333362</v>
      </c>
      <c r="AH146" s="45">
        <f t="shared" si="49"/>
        <v>0.82253750364767986</v>
      </c>
      <c r="AI146" s="45">
        <f t="shared" si="50"/>
        <v>0.6872239146662884</v>
      </c>
      <c r="AJ146" s="45">
        <f t="shared" si="51"/>
        <v>0.63120754576392124</v>
      </c>
      <c r="AK146" s="43"/>
      <c r="AL146" s="43"/>
      <c r="AM146" s="43"/>
    </row>
    <row r="147" spans="9:39" x14ac:dyDescent="0.25"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AL147" s="43"/>
      <c r="AM147" s="43"/>
    </row>
    <row r="148" spans="9:39" x14ac:dyDescent="0.25">
      <c r="I148" s="25">
        <v>8</v>
      </c>
      <c r="J148" s="52" t="s">
        <v>69</v>
      </c>
      <c r="K148" s="43"/>
      <c r="L148" s="43"/>
      <c r="M148" s="43"/>
      <c r="N148" s="43"/>
      <c r="O148" s="43"/>
      <c r="P148" s="43"/>
      <c r="Q148" s="52" t="s">
        <v>48</v>
      </c>
      <c r="R148" s="43"/>
      <c r="S148" s="43"/>
      <c r="T148" s="43"/>
      <c r="AL148" s="43"/>
      <c r="AM148" s="43"/>
    </row>
    <row r="149" spans="9:39" x14ac:dyDescent="0.25">
      <c r="J149" s="43"/>
      <c r="K149" s="43"/>
      <c r="L149" s="43"/>
      <c r="M149" s="43"/>
      <c r="N149" s="43"/>
      <c r="O149" s="43"/>
      <c r="P149" s="43"/>
      <c r="Q149" s="52"/>
      <c r="R149" s="43"/>
      <c r="S149" s="43"/>
      <c r="T149" s="43"/>
      <c r="AL149" s="43"/>
      <c r="AM149" s="43"/>
    </row>
    <row r="150" spans="9:39" x14ac:dyDescent="0.25">
      <c r="J150" s="45"/>
      <c r="K150" s="45">
        <f>K28</f>
        <v>0.67307692307692302</v>
      </c>
      <c r="L150" s="45">
        <f t="shared" ref="L150:O150" si="52">L28</f>
        <v>0</v>
      </c>
      <c r="M150" s="45">
        <f t="shared" si="52"/>
        <v>0.4</v>
      </c>
      <c r="N150" s="45">
        <f t="shared" si="52"/>
        <v>0.8</v>
      </c>
      <c r="O150" s="45">
        <f t="shared" si="52"/>
        <v>1</v>
      </c>
      <c r="P150" s="43"/>
      <c r="Q150" s="43" t="s">
        <v>44</v>
      </c>
      <c r="R150" s="55">
        <f>M20</f>
        <v>2.3809523940475996</v>
      </c>
      <c r="S150" s="43"/>
      <c r="T150" s="43"/>
      <c r="AL150" s="43"/>
      <c r="AM150" s="43"/>
    </row>
    <row r="151" spans="9:39" x14ac:dyDescent="0.25">
      <c r="J151" s="45">
        <v>1E-4</v>
      </c>
      <c r="K151" s="45">
        <f>1/(1/(1-EXP(-1*J151)) + $K$150/(1-EXP(-1*$K$150*J151)) - 1/J151)</f>
        <v>9.9991635194066777E-5</v>
      </c>
      <c r="L151" s="45">
        <f>1-EXP(-1*J151)</f>
        <v>9.999500016666385E-5</v>
      </c>
      <c r="M151" s="45">
        <f>1/(1/(1-EXP(-1*J151)) + $M$150/(1-EXP(-1*$M$150*J151)) - 1/J151)</f>
        <v>9.9993000393227405E-5</v>
      </c>
      <c r="N151" s="45">
        <f>1/(1/(1-EXP(-1*J151)) + $N$150/(1-EXP(-1*$N$150*J151)) - 1/J151)</f>
        <v>9.9991000673249879E-5</v>
      </c>
      <c r="O151" s="45">
        <f>1/(1/(1-EXP(-1*J151)) + $O$150/(1-EXP(-1*$O$150*J151)) - 1/J151)</f>
        <v>9.9990000833269377E-5</v>
      </c>
      <c r="P151" s="43"/>
      <c r="Q151" s="43" t="s">
        <v>49</v>
      </c>
      <c r="R151" s="45">
        <f>1/(1/(1-EXP(-1*R150)) + $K$150/(1-EXP(-1*$K$150*R150)) - 1/R150)</f>
        <v>0.65587435645247194</v>
      </c>
      <c r="S151" s="43"/>
      <c r="T151" s="43"/>
      <c r="AL151" s="43"/>
      <c r="AM151" s="43"/>
    </row>
    <row r="152" spans="9:39" x14ac:dyDescent="0.25">
      <c r="J152" s="45">
        <v>0.01</v>
      </c>
      <c r="K152" s="45">
        <f t="shared" ref="K152:K176" si="53">1/(1/(1-EXP(-1*J152)) + $K$150/(1-EXP(-1*$K$150*J152)) - 1/J152)</f>
        <v>9.9169210612130698E-3</v>
      </c>
      <c r="L152" s="45">
        <f t="shared" ref="L152:L176" si="54">1-EXP(-1*J152)</f>
        <v>9.9501662508318933E-3</v>
      </c>
      <c r="M152" s="45">
        <f t="shared" ref="M152:M176" si="55">1/(1/(1-EXP(-1*J152)) + $M$150/(1-EXP(-1*$M$150*J152)) - 1/J152)</f>
        <v>9.9303912674867083E-3</v>
      </c>
      <c r="N152" s="45">
        <f t="shared" ref="N152:N176" si="56">1/(1/(1-EXP(-1*J152)) + $N$150/(1-EXP(-1*$N$150*J152)) - 1/J152)</f>
        <v>9.9106685375526214E-3</v>
      </c>
      <c r="O152" s="45">
        <f t="shared" ref="O152:O176" si="57">1/(1/(1-EXP(-1*J152)) + $O$150/(1-EXP(-1*$O$150*J152)) - 1/J152)</f>
        <v>9.9008267193032278E-3</v>
      </c>
      <c r="P152" s="43"/>
      <c r="Q152" s="43"/>
      <c r="R152" s="43"/>
      <c r="S152" s="43"/>
      <c r="T152" s="43"/>
      <c r="AL152" s="43"/>
      <c r="AM152" s="43"/>
    </row>
    <row r="153" spans="9:39" x14ac:dyDescent="0.25">
      <c r="J153" s="45">
        <v>0.02</v>
      </c>
      <c r="K153" s="45">
        <f t="shared" si="53"/>
        <v>1.9669953843955697E-2</v>
      </c>
      <c r="L153" s="45">
        <f t="shared" si="54"/>
        <v>1.9801326693244747E-2</v>
      </c>
      <c r="M153" s="45">
        <f t="shared" si="55"/>
        <v>1.9723113784446474E-2</v>
      </c>
      <c r="N153" s="45">
        <f t="shared" si="56"/>
        <v>1.9645310473982817E-2</v>
      </c>
      <c r="O153" s="45">
        <f t="shared" si="57"/>
        <v>1.9606561671179051E-2</v>
      </c>
      <c r="P153" s="43"/>
      <c r="Q153" s="43"/>
      <c r="R153" s="43"/>
      <c r="S153" s="43"/>
      <c r="T153" s="43"/>
      <c r="AL153" s="43"/>
      <c r="AM153" s="43"/>
    </row>
    <row r="154" spans="9:39" x14ac:dyDescent="0.25">
      <c r="J154" s="45">
        <v>0.03</v>
      </c>
      <c r="K154" s="45">
        <f t="shared" si="53"/>
        <v>2.9262436486262814E-2</v>
      </c>
      <c r="L154" s="45">
        <f t="shared" si="54"/>
        <v>2.9554466451491845E-2</v>
      </c>
      <c r="M154" s="45">
        <f t="shared" si="55"/>
        <v>2.938045439213165E-2</v>
      </c>
      <c r="N154" s="45">
        <f t="shared" si="56"/>
        <v>2.9207796969123359E-2</v>
      </c>
      <c r="O154" s="45">
        <f t="shared" si="57"/>
        <v>2.9121972591877956E-2</v>
      </c>
      <c r="P154" s="43"/>
      <c r="Q154" s="43"/>
      <c r="R154" s="43"/>
      <c r="S154" s="43"/>
      <c r="T154" s="43"/>
      <c r="AM154" s="43"/>
    </row>
    <row r="155" spans="9:39" x14ac:dyDescent="0.25">
      <c r="J155" s="45">
        <v>0.04</v>
      </c>
      <c r="K155" s="45">
        <f t="shared" si="53"/>
        <v>3.8697621043860216E-2</v>
      </c>
      <c r="L155" s="45">
        <f t="shared" si="54"/>
        <v>3.9210560847676823E-2</v>
      </c>
      <c r="M155" s="45">
        <f t="shared" si="55"/>
        <v>3.8904652615686409E-2</v>
      </c>
      <c r="N155" s="45">
        <f t="shared" si="56"/>
        <v>3.8601891164666648E-2</v>
      </c>
      <c r="O155" s="45">
        <f t="shared" si="57"/>
        <v>3.8451679319492262E-2</v>
      </c>
      <c r="P155" s="43"/>
      <c r="Q155" s="43"/>
      <c r="R155" s="43"/>
      <c r="S155" s="43"/>
      <c r="T155" s="43"/>
      <c r="AM155" s="43"/>
    </row>
    <row r="156" spans="9:39" x14ac:dyDescent="0.25">
      <c r="J156" s="45">
        <v>0.05</v>
      </c>
      <c r="K156" s="45">
        <f t="shared" si="53"/>
        <v>4.7978676231450246E-2</v>
      </c>
      <c r="L156" s="45">
        <f t="shared" si="54"/>
        <v>4.8770575499285984E-2</v>
      </c>
      <c r="M156" s="45">
        <f t="shared" si="55"/>
        <v>4.8297901871505566E-2</v>
      </c>
      <c r="N156" s="45">
        <f t="shared" si="56"/>
        <v>4.7831251905106641E-2</v>
      </c>
      <c r="O156" s="45">
        <f t="shared" si="57"/>
        <v>4.7600159453876197E-2</v>
      </c>
      <c r="P156" s="43"/>
      <c r="Q156" s="43"/>
      <c r="R156" s="43"/>
      <c r="S156" s="43"/>
      <c r="T156" s="43"/>
      <c r="AM156" s="43"/>
    </row>
    <row r="157" spans="9:39" x14ac:dyDescent="0.25">
      <c r="J157" s="45">
        <v>0.06</v>
      </c>
      <c r="K157" s="45">
        <f t="shared" si="53"/>
        <v>5.7108690059879015E-2</v>
      </c>
      <c r="L157" s="45">
        <f t="shared" si="54"/>
        <v>5.823546641575128E-2</v>
      </c>
      <c r="M157" s="45">
        <f t="shared" si="55"/>
        <v>5.7562350637750476E-2</v>
      </c>
      <c r="N157" s="45">
        <f t="shared" si="56"/>
        <v>5.6899437305913417E-2</v>
      </c>
      <c r="O157" s="45">
        <f t="shared" si="57"/>
        <v>5.6571753758635275E-2</v>
      </c>
      <c r="P157" s="43"/>
      <c r="Q157" s="43"/>
      <c r="R157" s="43"/>
      <c r="S157" s="43"/>
      <c r="T157" s="43"/>
      <c r="AM157" s="43"/>
    </row>
    <row r="158" spans="9:39" x14ac:dyDescent="0.25">
      <c r="J158" s="45">
        <v>7.0000000000000007E-2</v>
      </c>
      <c r="K158" s="45">
        <f t="shared" si="53"/>
        <v>6.6090672373770046E-2</v>
      </c>
      <c r="L158" s="45">
        <f t="shared" si="54"/>
        <v>6.7606180094051727E-2</v>
      </c>
      <c r="M158" s="45">
        <f t="shared" si="55"/>
        <v>6.6700103589333037E-2</v>
      </c>
      <c r="N158" s="45">
        <f t="shared" si="56"/>
        <v>6.5809908176210186E-2</v>
      </c>
      <c r="O158" s="45">
        <f t="shared" si="57"/>
        <v>6.5370671318792761E-2</v>
      </c>
      <c r="P158" s="43"/>
      <c r="Q158" s="43"/>
      <c r="R158" s="43"/>
      <c r="S158" s="43"/>
      <c r="T158" s="43"/>
      <c r="AM158" s="43"/>
    </row>
    <row r="159" spans="9:39" x14ac:dyDescent="0.25">
      <c r="J159" s="45">
        <v>0.08</v>
      </c>
      <c r="K159" s="45">
        <f t="shared" si="53"/>
        <v>7.4927557293980721E-2</v>
      </c>
      <c r="L159" s="45">
        <f t="shared" si="54"/>
        <v>7.6883653613364245E-2</v>
      </c>
      <c r="M159" s="45">
        <f t="shared" si="55"/>
        <v>7.5713222698615537E-2</v>
      </c>
      <c r="N159" s="45">
        <f t="shared" si="56"/>
        <v>7.4566031302827657E-2</v>
      </c>
      <c r="O159" s="45">
        <f t="shared" si="57"/>
        <v>7.4000994466933256E-2</v>
      </c>
      <c r="P159" s="43"/>
      <c r="Q159" s="43"/>
      <c r="R159" s="43"/>
      <c r="S159" s="43"/>
      <c r="T159" s="43"/>
      <c r="AM159" s="43"/>
    </row>
    <row r="160" spans="9:39" x14ac:dyDescent="0.25">
      <c r="J160" s="45">
        <v>0.09</v>
      </c>
      <c r="K160" s="45">
        <f t="shared" si="53"/>
        <v>8.3622205569021252E-2</v>
      </c>
      <c r="L160" s="45">
        <f t="shared" si="54"/>
        <v>8.6068814728771814E-2</v>
      </c>
      <c r="M160" s="45">
        <f t="shared" si="55"/>
        <v>8.4603728303033213E-2</v>
      </c>
      <c r="N160" s="45">
        <f t="shared" si="56"/>
        <v>8.3171082602242138E-2</v>
      </c>
      <c r="O160" s="45">
        <f t="shared" si="57"/>
        <v>8.2466683489856682E-2</v>
      </c>
      <c r="P160" s="43"/>
      <c r="Q160" s="43"/>
      <c r="R160" s="43"/>
      <c r="S160" s="43"/>
      <c r="T160" s="43"/>
      <c r="AM160" s="43"/>
    </row>
    <row r="161" spans="10:39" x14ac:dyDescent="0.25">
      <c r="J161" s="45">
        <v>0.1</v>
      </c>
      <c r="K161" s="45">
        <f t="shared" si="53"/>
        <v>9.2177406839372589E-2</v>
      </c>
      <c r="L161" s="45">
        <f t="shared" si="54"/>
        <v>9.5162581964040482E-2</v>
      </c>
      <c r="M161" s="45">
        <f t="shared" si="55"/>
        <v>9.3373600140792851E-2</v>
      </c>
      <c r="N161" s="45">
        <f t="shared" si="56"/>
        <v>9.1628250146561008E-2</v>
      </c>
      <c r="O161" s="45">
        <f t="shared" si="57"/>
        <v>9.0771581127073786E-2</v>
      </c>
      <c r="P161" s="43"/>
      <c r="Q161" s="43"/>
      <c r="R161" s="43"/>
      <c r="S161" s="43"/>
      <c r="T161" s="43"/>
      <c r="AM161" s="43"/>
    </row>
    <row r="162" spans="10:39" x14ac:dyDescent="0.25">
      <c r="J162" s="45">
        <v>0.2</v>
      </c>
      <c r="K162" s="45">
        <f t="shared" si="53"/>
        <v>0.17062685073172082</v>
      </c>
      <c r="L162" s="45">
        <f t="shared" si="54"/>
        <v>0.18126924692201818</v>
      </c>
      <c r="M162" s="45">
        <f t="shared" si="55"/>
        <v>0.17484590114411305</v>
      </c>
      <c r="N162" s="45">
        <f t="shared" si="56"/>
        <v>0.16871037680714146</v>
      </c>
      <c r="O162" s="45">
        <f t="shared" si="57"/>
        <v>0.16574646625698047</v>
      </c>
      <c r="P162" s="43"/>
      <c r="Q162" s="43"/>
      <c r="R162" s="43"/>
      <c r="S162" s="43"/>
      <c r="T162" s="43"/>
      <c r="AM162" s="43"/>
    </row>
    <row r="163" spans="10:39" x14ac:dyDescent="0.25">
      <c r="J163" s="45">
        <v>0.4</v>
      </c>
      <c r="K163" s="45">
        <f t="shared" si="53"/>
        <v>0.2954326598768604</v>
      </c>
      <c r="L163" s="45">
        <f t="shared" si="54"/>
        <v>0.32967995396436067</v>
      </c>
      <c r="M163" s="45">
        <f t="shared" si="55"/>
        <v>0.30877770017797512</v>
      </c>
      <c r="N163" s="45">
        <f t="shared" si="56"/>
        <v>0.28947399088716086</v>
      </c>
      <c r="O163" s="45">
        <f t="shared" si="57"/>
        <v>0.28038775446061132</v>
      </c>
      <c r="P163" s="43"/>
      <c r="Q163" s="43"/>
      <c r="R163" s="43"/>
      <c r="S163" s="43"/>
      <c r="T163" s="43"/>
      <c r="AM163" s="43"/>
    </row>
    <row r="164" spans="10:39" x14ac:dyDescent="0.25">
      <c r="J164" s="45">
        <v>0.6</v>
      </c>
      <c r="K164" s="45">
        <f t="shared" si="53"/>
        <v>0.38827442749212415</v>
      </c>
      <c r="L164" s="45">
        <f t="shared" si="54"/>
        <v>0.45118836390597361</v>
      </c>
      <c r="M164" s="45">
        <f t="shared" si="55"/>
        <v>0.41247973173911073</v>
      </c>
      <c r="N164" s="45">
        <f t="shared" si="56"/>
        <v>0.37760828123906637</v>
      </c>
      <c r="O164" s="45">
        <f t="shared" si="57"/>
        <v>0.3615235197942242</v>
      </c>
      <c r="P164" s="43"/>
      <c r="Q164" s="43"/>
      <c r="R164" s="43"/>
      <c r="S164" s="43"/>
      <c r="T164" s="43"/>
    </row>
    <row r="165" spans="10:39" x14ac:dyDescent="0.25">
      <c r="J165" s="45">
        <v>0.8</v>
      </c>
      <c r="K165" s="45">
        <f t="shared" si="53"/>
        <v>0.45817715305788542</v>
      </c>
      <c r="L165" s="45">
        <f t="shared" si="54"/>
        <v>0.55067103588277844</v>
      </c>
      <c r="M165" s="45">
        <f t="shared" si="55"/>
        <v>0.49343369831246142</v>
      </c>
      <c r="N165" s="45">
        <f t="shared" si="56"/>
        <v>0.44280225260707612</v>
      </c>
      <c r="O165" s="45">
        <f t="shared" si="57"/>
        <v>0.41982718839447758</v>
      </c>
      <c r="P165" s="43"/>
      <c r="Q165" s="43"/>
      <c r="R165" s="43"/>
      <c r="S165" s="43"/>
      <c r="T165" s="43"/>
    </row>
    <row r="166" spans="10:39" x14ac:dyDescent="0.25">
      <c r="J166" s="45">
        <v>1</v>
      </c>
      <c r="K166" s="45">
        <f t="shared" si="53"/>
        <v>0.51125113771370823</v>
      </c>
      <c r="L166" s="45">
        <f t="shared" si="54"/>
        <v>0.63212055882855767</v>
      </c>
      <c r="M166" s="45">
        <f t="shared" si="55"/>
        <v>0.55701784512869446</v>
      </c>
      <c r="N166" s="45">
        <f t="shared" si="56"/>
        <v>0.49146094384920036</v>
      </c>
      <c r="O166" s="45">
        <f t="shared" si="57"/>
        <v>0.46211715726000974</v>
      </c>
      <c r="P166" s="43"/>
      <c r="Q166" s="43"/>
      <c r="R166" s="43"/>
      <c r="S166" s="43"/>
      <c r="T166" s="43"/>
    </row>
    <row r="167" spans="10:39" x14ac:dyDescent="0.25">
      <c r="J167" s="45">
        <v>1.5</v>
      </c>
      <c r="K167" s="45">
        <f t="shared" si="53"/>
        <v>0.59543474479135516</v>
      </c>
      <c r="L167" s="45">
        <f t="shared" si="54"/>
        <v>0.77686983985157021</v>
      </c>
      <c r="M167" s="45">
        <f t="shared" si="55"/>
        <v>0.66352688567162832</v>
      </c>
      <c r="N167" s="45">
        <f t="shared" si="56"/>
        <v>0.5664565528727753</v>
      </c>
      <c r="O167" s="45">
        <f t="shared" si="57"/>
        <v>0.52417297946223373</v>
      </c>
      <c r="P167" s="43"/>
      <c r="Q167" s="43"/>
      <c r="R167" s="43"/>
      <c r="S167" s="43"/>
      <c r="T167" s="43"/>
    </row>
    <row r="168" spans="10:39" x14ac:dyDescent="0.25">
      <c r="J168" s="45">
        <v>2</v>
      </c>
      <c r="K168" s="45">
        <f t="shared" si="53"/>
        <v>0.63841663296102225</v>
      </c>
      <c r="L168" s="45">
        <f t="shared" si="54"/>
        <v>0.8646647167633873</v>
      </c>
      <c r="M168" s="45">
        <f t="shared" si="55"/>
        <v>0.72311592503012323</v>
      </c>
      <c r="N168" s="45">
        <f t="shared" si="56"/>
        <v>0.60281129841604508</v>
      </c>
      <c r="O168" s="45">
        <f t="shared" si="57"/>
        <v>0.55156124538667661</v>
      </c>
      <c r="P168" s="43"/>
      <c r="Q168" s="43"/>
      <c r="R168" s="43"/>
      <c r="S168" s="43"/>
      <c r="T168" s="43"/>
    </row>
    <row r="169" spans="10:39" x14ac:dyDescent="0.25">
      <c r="J169" s="45">
        <v>2.5</v>
      </c>
      <c r="K169" s="45">
        <f t="shared" si="53"/>
        <v>0.65955568863256686</v>
      </c>
      <c r="L169" s="45">
        <f t="shared" si="54"/>
        <v>0.91791500137610116</v>
      </c>
      <c r="M169" s="45">
        <f t="shared" si="55"/>
        <v>0.75630598137937877</v>
      </c>
      <c r="N169" s="45">
        <f t="shared" si="56"/>
        <v>0.6193332539978994</v>
      </c>
      <c r="O169" s="45">
        <f t="shared" si="57"/>
        <v>0.56216063707978714</v>
      </c>
      <c r="P169" s="43"/>
      <c r="Q169" s="43"/>
      <c r="R169" s="43"/>
      <c r="S169" s="43"/>
      <c r="T169" s="43"/>
    </row>
    <row r="170" spans="10:39" x14ac:dyDescent="0.25">
      <c r="J170" s="45">
        <v>3</v>
      </c>
      <c r="K170" s="45">
        <f t="shared" si="53"/>
        <v>0.66881849755977352</v>
      </c>
      <c r="L170" s="45">
        <f t="shared" si="54"/>
        <v>0.95021293163213605</v>
      </c>
      <c r="M170" s="45">
        <f t="shared" si="55"/>
        <v>0.77431296197179056</v>
      </c>
      <c r="N170" s="45">
        <f t="shared" si="56"/>
        <v>0.62543883101144648</v>
      </c>
      <c r="O170" s="45">
        <f t="shared" si="57"/>
        <v>0.56450673192795831</v>
      </c>
      <c r="P170" s="43"/>
      <c r="Q170" s="43"/>
      <c r="R170" s="43"/>
      <c r="S170" s="43"/>
      <c r="T170" s="43"/>
    </row>
    <row r="171" spans="10:39" x14ac:dyDescent="0.25">
      <c r="J171" s="45">
        <v>3.5</v>
      </c>
      <c r="K171" s="45">
        <f t="shared" si="53"/>
        <v>0.67158836688404211</v>
      </c>
      <c r="L171" s="45">
        <f t="shared" si="54"/>
        <v>0.96980261657768152</v>
      </c>
      <c r="M171" s="45">
        <f t="shared" si="55"/>
        <v>0.78348556545241932</v>
      </c>
      <c r="N171" s="45">
        <f t="shared" si="56"/>
        <v>0.62608733521649984</v>
      </c>
      <c r="O171" s="45">
        <f t="shared" si="57"/>
        <v>0.56288524938722861</v>
      </c>
      <c r="P171" s="43"/>
      <c r="Q171" s="43"/>
      <c r="R171" s="43"/>
      <c r="S171" s="43"/>
      <c r="T171" s="43"/>
    </row>
    <row r="172" spans="10:39" x14ac:dyDescent="0.25">
      <c r="J172" s="45">
        <v>4</v>
      </c>
      <c r="K172" s="45">
        <f t="shared" si="53"/>
        <v>0.67085753037732165</v>
      </c>
      <c r="L172" s="45">
        <f t="shared" si="54"/>
        <v>0.98168436111126578</v>
      </c>
      <c r="M172" s="45">
        <f t="shared" si="55"/>
        <v>0.78749737617028703</v>
      </c>
      <c r="N172" s="45">
        <f t="shared" si="56"/>
        <v>0.62396544391300313</v>
      </c>
      <c r="O172" s="45">
        <f t="shared" si="57"/>
        <v>0.55949855299851048</v>
      </c>
      <c r="P172" s="43"/>
      <c r="Q172" s="43"/>
      <c r="R172" s="43"/>
      <c r="S172" s="43"/>
      <c r="T172" s="43"/>
    </row>
    <row r="173" spans="10:39" x14ac:dyDescent="0.25">
      <c r="J173" s="45">
        <v>4.5</v>
      </c>
      <c r="K173" s="45">
        <f t="shared" si="53"/>
        <v>0.66831468996533749</v>
      </c>
      <c r="L173" s="45">
        <f t="shared" si="54"/>
        <v>0.98889100346175773</v>
      </c>
      <c r="M173" s="45">
        <f t="shared" si="55"/>
        <v>0.7885036041502127</v>
      </c>
      <c r="N173" s="45">
        <f t="shared" si="56"/>
        <v>0.62054580169397611</v>
      </c>
      <c r="O173" s="45">
        <f t="shared" si="57"/>
        <v>0.5554798364996465</v>
      </c>
      <c r="P173" s="43"/>
      <c r="Q173" s="43"/>
      <c r="R173" s="43"/>
      <c r="S173" s="43"/>
      <c r="T173" s="43"/>
    </row>
    <row r="174" spans="10:39" x14ac:dyDescent="0.25">
      <c r="J174" s="45">
        <v>5</v>
      </c>
      <c r="K174" s="45">
        <f t="shared" si="53"/>
        <v>0.66491719340043076</v>
      </c>
      <c r="L174" s="45">
        <f t="shared" si="54"/>
        <v>0.99326205300091452</v>
      </c>
      <c r="M174" s="45">
        <f t="shared" si="55"/>
        <v>0.78777951543349467</v>
      </c>
      <c r="N174" s="45">
        <f t="shared" si="56"/>
        <v>0.61663323385791025</v>
      </c>
      <c r="O174" s="45">
        <f t="shared" si="57"/>
        <v>0.55139944053321488</v>
      </c>
      <c r="P174" s="43"/>
      <c r="Q174" s="43"/>
      <c r="R174" s="43"/>
      <c r="S174" s="43"/>
      <c r="T174" s="43"/>
    </row>
    <row r="175" spans="10:39" x14ac:dyDescent="0.25">
      <c r="J175" s="45">
        <v>5.5</v>
      </c>
      <c r="K175" s="45">
        <f t="shared" si="53"/>
        <v>0.66120451912677114</v>
      </c>
      <c r="L175" s="45">
        <f t="shared" si="54"/>
        <v>0.99591322856153597</v>
      </c>
      <c r="M175" s="45">
        <f t="shared" si="55"/>
        <v>0.7860834843945036</v>
      </c>
      <c r="N175" s="45">
        <f t="shared" si="56"/>
        <v>0.61265901151844793</v>
      </c>
      <c r="O175" s="45">
        <f t="shared" si="57"/>
        <v>0.54752851331984675</v>
      </c>
      <c r="P175" s="43"/>
      <c r="Q175" s="43"/>
      <c r="R175" s="43"/>
      <c r="S175" s="43"/>
      <c r="T175" s="43"/>
    </row>
    <row r="176" spans="10:39" x14ac:dyDescent="0.25">
      <c r="J176" s="45">
        <v>6</v>
      </c>
      <c r="K176" s="45">
        <f t="shared" si="53"/>
        <v>0.65747486879710304</v>
      </c>
      <c r="L176" s="45">
        <f t="shared" si="54"/>
        <v>0.99752124782333362</v>
      </c>
      <c r="M176" s="45">
        <f t="shared" si="55"/>
        <v>0.7838675334403552</v>
      </c>
      <c r="N176" s="45">
        <f t="shared" si="56"/>
        <v>0.60884406577075101</v>
      </c>
      <c r="O176" s="45">
        <f t="shared" si="57"/>
        <v>0.54397991777588661</v>
      </c>
      <c r="P176" s="43"/>
      <c r="Q176" s="43"/>
      <c r="R176" s="43"/>
      <c r="S176" s="43"/>
      <c r="T176" s="43"/>
    </row>
    <row r="177" spans="10:20" x14ac:dyDescent="0.25"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0:20" x14ac:dyDescent="0.25"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0:20" x14ac:dyDescent="0.25"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0:20" x14ac:dyDescent="0.25"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0:20" x14ac:dyDescent="0.25"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0:20" x14ac:dyDescent="0.25"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0:20" x14ac:dyDescent="0.25"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0:20" x14ac:dyDescent="0.25"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0:20" x14ac:dyDescent="0.25"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0:20" x14ac:dyDescent="0.25"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0:20" x14ac:dyDescent="0.25"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0:20" x14ac:dyDescent="0.25"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0:20" x14ac:dyDescent="0.25"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0:20" x14ac:dyDescent="0.25"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0:20" x14ac:dyDescent="0.25"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0:20" x14ac:dyDescent="0.25"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0:20" x14ac:dyDescent="0.25"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0:20" x14ac:dyDescent="0.25"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0:20" x14ac:dyDescent="0.25"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0:20" x14ac:dyDescent="0.25"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0:20" x14ac:dyDescent="0.25"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0:20" x14ac:dyDescent="0.25"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0:20" x14ac:dyDescent="0.25"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0:20" x14ac:dyDescent="0.25"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0:20" x14ac:dyDescent="0.25"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0:20" x14ac:dyDescent="0.25"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0:20" x14ac:dyDescent="0.25"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0:20" x14ac:dyDescent="0.25"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0:20" x14ac:dyDescent="0.25"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0:20" x14ac:dyDescent="0.25"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0:20" x14ac:dyDescent="0.25"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0:20" x14ac:dyDescent="0.25"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0:20" x14ac:dyDescent="0.25"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0:20" x14ac:dyDescent="0.25"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0:20" x14ac:dyDescent="0.25"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0:20" x14ac:dyDescent="0.25"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0:20" x14ac:dyDescent="0.25"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0:20" x14ac:dyDescent="0.25"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0:20" x14ac:dyDescent="0.25"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0:20" x14ac:dyDescent="0.25"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0:20" x14ac:dyDescent="0.25"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0:20" x14ac:dyDescent="0.25"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0:20" x14ac:dyDescent="0.25"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0:20" x14ac:dyDescent="0.25"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0:20" x14ac:dyDescent="0.25"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0:20" x14ac:dyDescent="0.25"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0:20" x14ac:dyDescent="0.25"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0:20" x14ac:dyDescent="0.25"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0:20" x14ac:dyDescent="0.25"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0:20" x14ac:dyDescent="0.25"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0:20" x14ac:dyDescent="0.25"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0:20" x14ac:dyDescent="0.25"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0:20" x14ac:dyDescent="0.25"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0:20" x14ac:dyDescent="0.25"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0:20" x14ac:dyDescent="0.25"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0:20" x14ac:dyDescent="0.25"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0:20" x14ac:dyDescent="0.25"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0:20" x14ac:dyDescent="0.25"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0:20" x14ac:dyDescent="0.25"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0:20" x14ac:dyDescent="0.25"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0:20" x14ac:dyDescent="0.25"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0:20" x14ac:dyDescent="0.25"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0:20" x14ac:dyDescent="0.25"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0:20" x14ac:dyDescent="0.25"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0:20" x14ac:dyDescent="0.25"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0:20" x14ac:dyDescent="0.25"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0:20" x14ac:dyDescent="0.25"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0:20" x14ac:dyDescent="0.25"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0:20" x14ac:dyDescent="0.25"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0:20" x14ac:dyDescent="0.25"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0:20" x14ac:dyDescent="0.25"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0:20" x14ac:dyDescent="0.25"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0:20" x14ac:dyDescent="0.25"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0:20" x14ac:dyDescent="0.25"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0:20" x14ac:dyDescent="0.25"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0:20" x14ac:dyDescent="0.25"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0:20" x14ac:dyDescent="0.25"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0:20" x14ac:dyDescent="0.25"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0:20" x14ac:dyDescent="0.25"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0:20" x14ac:dyDescent="0.25"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0:20" x14ac:dyDescent="0.25"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0:20" x14ac:dyDescent="0.25"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0:20" x14ac:dyDescent="0.25"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0:20" x14ac:dyDescent="0.25"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0:20" x14ac:dyDescent="0.25"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0:20" x14ac:dyDescent="0.25"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0:20" x14ac:dyDescent="0.25"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0:20" x14ac:dyDescent="0.25"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0:20" x14ac:dyDescent="0.25"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0:20" x14ac:dyDescent="0.25"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0:20" x14ac:dyDescent="0.25"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0:20" x14ac:dyDescent="0.25"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0:20" x14ac:dyDescent="0.25"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0:20" x14ac:dyDescent="0.25"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0:20" x14ac:dyDescent="0.25"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0:20" x14ac:dyDescent="0.25"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0:20" x14ac:dyDescent="0.25"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0:20" x14ac:dyDescent="0.25"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0:20" x14ac:dyDescent="0.25"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0:20" x14ac:dyDescent="0.25"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0:20" x14ac:dyDescent="0.25"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0:20" x14ac:dyDescent="0.25"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0:20" x14ac:dyDescent="0.25"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0:20" x14ac:dyDescent="0.25"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0:20" x14ac:dyDescent="0.25"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0:20" x14ac:dyDescent="0.25"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0:20" x14ac:dyDescent="0.25"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0:20" x14ac:dyDescent="0.25"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0:20" x14ac:dyDescent="0.25"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0:20" x14ac:dyDescent="0.25"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0:20" x14ac:dyDescent="0.25"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0:20" x14ac:dyDescent="0.25"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0:20" x14ac:dyDescent="0.25"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0:20" x14ac:dyDescent="0.25"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0:20" x14ac:dyDescent="0.25"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0:20" x14ac:dyDescent="0.25"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0:20" x14ac:dyDescent="0.25"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0:20" x14ac:dyDescent="0.25"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0:20" x14ac:dyDescent="0.25"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0:20" x14ac:dyDescent="0.25"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0:20" x14ac:dyDescent="0.25"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0:20" x14ac:dyDescent="0.25"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0:20" x14ac:dyDescent="0.25"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0:20" x14ac:dyDescent="0.25"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0:20" x14ac:dyDescent="0.25"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0:20" x14ac:dyDescent="0.25"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0:20" x14ac:dyDescent="0.25"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0:20" x14ac:dyDescent="0.25"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0:20" x14ac:dyDescent="0.25"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0:20" x14ac:dyDescent="0.25"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0:20" x14ac:dyDescent="0.25"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0:20" x14ac:dyDescent="0.25"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0:20" x14ac:dyDescent="0.25"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0:20" x14ac:dyDescent="0.25"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0:20" x14ac:dyDescent="0.25"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0:20" x14ac:dyDescent="0.25"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0:20" x14ac:dyDescent="0.25"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0:20" x14ac:dyDescent="0.25"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0:20" x14ac:dyDescent="0.25"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0:20" x14ac:dyDescent="0.25"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0:20" x14ac:dyDescent="0.25"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0:20" x14ac:dyDescent="0.25"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0:20" x14ac:dyDescent="0.25"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0:20" x14ac:dyDescent="0.25"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0:20" x14ac:dyDescent="0.25"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0:20" x14ac:dyDescent="0.25"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0:20" x14ac:dyDescent="0.25"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0:20" x14ac:dyDescent="0.25"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0:20" x14ac:dyDescent="0.25"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0:20" x14ac:dyDescent="0.25"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0:20" x14ac:dyDescent="0.25"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0:20" x14ac:dyDescent="0.25"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0:20" x14ac:dyDescent="0.25"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0:20" x14ac:dyDescent="0.25"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0:20" x14ac:dyDescent="0.25"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0:20" x14ac:dyDescent="0.25"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0:20" x14ac:dyDescent="0.25"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0:20" x14ac:dyDescent="0.25"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0:20" x14ac:dyDescent="0.25"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0:20" x14ac:dyDescent="0.25"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0:20" x14ac:dyDescent="0.25"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0:20" x14ac:dyDescent="0.25"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0:20" x14ac:dyDescent="0.25"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0:20" x14ac:dyDescent="0.25"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0:20" x14ac:dyDescent="0.25"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0:20" x14ac:dyDescent="0.25"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0:20" x14ac:dyDescent="0.25"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0:20" x14ac:dyDescent="0.25"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0:20" x14ac:dyDescent="0.25"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0:20" x14ac:dyDescent="0.25"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0:20" x14ac:dyDescent="0.25"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0:20" x14ac:dyDescent="0.25"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0:20" x14ac:dyDescent="0.25"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0:20" x14ac:dyDescent="0.25"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0:20" x14ac:dyDescent="0.25"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0:20" x14ac:dyDescent="0.25"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0:20" x14ac:dyDescent="0.25"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0:20" x14ac:dyDescent="0.25"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0:20" x14ac:dyDescent="0.25"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0:20" x14ac:dyDescent="0.25"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0:20" x14ac:dyDescent="0.25"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0:20" x14ac:dyDescent="0.25"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0:20" x14ac:dyDescent="0.25"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0:20" x14ac:dyDescent="0.25"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0:20" x14ac:dyDescent="0.25"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0:20" x14ac:dyDescent="0.25"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0:20" x14ac:dyDescent="0.25"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0:20" x14ac:dyDescent="0.25"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0:20" x14ac:dyDescent="0.25"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0:20" x14ac:dyDescent="0.25"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0:20" x14ac:dyDescent="0.25"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0:20" x14ac:dyDescent="0.25"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0:20" x14ac:dyDescent="0.25"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0:20" x14ac:dyDescent="0.25"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0:20" x14ac:dyDescent="0.25"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0:20" x14ac:dyDescent="0.25"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0:20" x14ac:dyDescent="0.25"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0:20" x14ac:dyDescent="0.25"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0:20" x14ac:dyDescent="0.25"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0:20" x14ac:dyDescent="0.25"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0:20" x14ac:dyDescent="0.25"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0:20" x14ac:dyDescent="0.25"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spans="10:20" x14ac:dyDescent="0.25"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spans="10:20" x14ac:dyDescent="0.25"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spans="10:20" x14ac:dyDescent="0.25"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0:20" x14ac:dyDescent="0.25"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spans="10:20" x14ac:dyDescent="0.25"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spans="10:20" x14ac:dyDescent="0.25"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spans="10:20" x14ac:dyDescent="0.25"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spans="10:20" x14ac:dyDescent="0.25"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spans="10:20" x14ac:dyDescent="0.25"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spans="10:20" x14ac:dyDescent="0.25"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0:20" x14ac:dyDescent="0.25"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0:20" x14ac:dyDescent="0.25"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0:20" x14ac:dyDescent="0.25"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0:20" x14ac:dyDescent="0.25"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0:20" x14ac:dyDescent="0.25"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0:20" x14ac:dyDescent="0.25"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0:20" x14ac:dyDescent="0.25"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0:20" x14ac:dyDescent="0.25"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0:20" x14ac:dyDescent="0.25"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0:20" x14ac:dyDescent="0.25"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0:20" x14ac:dyDescent="0.25"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0:20" x14ac:dyDescent="0.25"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0:20" x14ac:dyDescent="0.25"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0:20" x14ac:dyDescent="0.25"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0:20" x14ac:dyDescent="0.25"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0:20" x14ac:dyDescent="0.25"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0:20" x14ac:dyDescent="0.25"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0:20" x14ac:dyDescent="0.25"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0:20" x14ac:dyDescent="0.25"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0:20" x14ac:dyDescent="0.25"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0:20" x14ac:dyDescent="0.25"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0:20" x14ac:dyDescent="0.25"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0:20" x14ac:dyDescent="0.25"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0:20" x14ac:dyDescent="0.25"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0:20" x14ac:dyDescent="0.25"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0:20" x14ac:dyDescent="0.25"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0:20" x14ac:dyDescent="0.25"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0:20" x14ac:dyDescent="0.25"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0:20" x14ac:dyDescent="0.25"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0:20" x14ac:dyDescent="0.25"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0:20" x14ac:dyDescent="0.25"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0:20" x14ac:dyDescent="0.25"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0:20" x14ac:dyDescent="0.25"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0:20" x14ac:dyDescent="0.25"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0:20" x14ac:dyDescent="0.25"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0:20" x14ac:dyDescent="0.25"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0:20" x14ac:dyDescent="0.25"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0:20" x14ac:dyDescent="0.25"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0:20" x14ac:dyDescent="0.25"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0:20" x14ac:dyDescent="0.25"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0:20" x14ac:dyDescent="0.25"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0:20" x14ac:dyDescent="0.25"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0:20" x14ac:dyDescent="0.25"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0:20" x14ac:dyDescent="0.25"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0:20" x14ac:dyDescent="0.25"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0:20" x14ac:dyDescent="0.25"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0:20" x14ac:dyDescent="0.25"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0:20" x14ac:dyDescent="0.25"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0:20" x14ac:dyDescent="0.25"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0:20" x14ac:dyDescent="0.25"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0:20" x14ac:dyDescent="0.25"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0:20" x14ac:dyDescent="0.25"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0:20" x14ac:dyDescent="0.25"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0:20" x14ac:dyDescent="0.25"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0:20" x14ac:dyDescent="0.25"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0:20" x14ac:dyDescent="0.25"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0:20" x14ac:dyDescent="0.25"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0:20" x14ac:dyDescent="0.25"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0:20" x14ac:dyDescent="0.25"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0:20" x14ac:dyDescent="0.25"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0:20" x14ac:dyDescent="0.25"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0:20" x14ac:dyDescent="0.25"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0:20" x14ac:dyDescent="0.25"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0:20" x14ac:dyDescent="0.25"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0:20" x14ac:dyDescent="0.25"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0:20" x14ac:dyDescent="0.25"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0:20" x14ac:dyDescent="0.25"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0:20" x14ac:dyDescent="0.25"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0:20" x14ac:dyDescent="0.25"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0:20" x14ac:dyDescent="0.25"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0:20" x14ac:dyDescent="0.25"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0:20" x14ac:dyDescent="0.25"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0:20" x14ac:dyDescent="0.25"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0:20" x14ac:dyDescent="0.25"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0:20" x14ac:dyDescent="0.25"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0:20" x14ac:dyDescent="0.25"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0:20" x14ac:dyDescent="0.25"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0:20" x14ac:dyDescent="0.25"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0:20" x14ac:dyDescent="0.25"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0:20" x14ac:dyDescent="0.25"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0:20" x14ac:dyDescent="0.25"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0:20" x14ac:dyDescent="0.25"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0:20" x14ac:dyDescent="0.25"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0:20" x14ac:dyDescent="0.25"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0:20" x14ac:dyDescent="0.25"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0:20" x14ac:dyDescent="0.25"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0:20" x14ac:dyDescent="0.25"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0:20" x14ac:dyDescent="0.25"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0:20" x14ac:dyDescent="0.25"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0:20" x14ac:dyDescent="0.25"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0:20" x14ac:dyDescent="0.25"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0:20" x14ac:dyDescent="0.25"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0:20" x14ac:dyDescent="0.25"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0:20" x14ac:dyDescent="0.25"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0:20" x14ac:dyDescent="0.25"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0:20" x14ac:dyDescent="0.25"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0:20" x14ac:dyDescent="0.25"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0:20" x14ac:dyDescent="0.25"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0:20" x14ac:dyDescent="0.25"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0:20" x14ac:dyDescent="0.25"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0:20" x14ac:dyDescent="0.25"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0:20" x14ac:dyDescent="0.25"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0:20" x14ac:dyDescent="0.25"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0:20" x14ac:dyDescent="0.25"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0:20" x14ac:dyDescent="0.25"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0:20" x14ac:dyDescent="0.25"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0:20" x14ac:dyDescent="0.25"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0:20" x14ac:dyDescent="0.25"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0:20" x14ac:dyDescent="0.25"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0:20" x14ac:dyDescent="0.25"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0:20" x14ac:dyDescent="0.25"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0:20" x14ac:dyDescent="0.25"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0:20" x14ac:dyDescent="0.25"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0:20" x14ac:dyDescent="0.25"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spans="10:20" x14ac:dyDescent="0.25"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0:20" x14ac:dyDescent="0.25"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0:20" x14ac:dyDescent="0.25"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0:20" x14ac:dyDescent="0.25"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0:20" x14ac:dyDescent="0.25"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0:20" x14ac:dyDescent="0.25"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0:20" x14ac:dyDescent="0.25"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0:20" x14ac:dyDescent="0.25"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0:20" x14ac:dyDescent="0.25"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0:20" x14ac:dyDescent="0.25"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0:20" x14ac:dyDescent="0.25"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0:20" x14ac:dyDescent="0.25"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0:20" x14ac:dyDescent="0.25"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0:20" x14ac:dyDescent="0.25"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0:20" x14ac:dyDescent="0.25"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0:20" x14ac:dyDescent="0.25"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0:20" x14ac:dyDescent="0.25"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0:20" x14ac:dyDescent="0.25"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0:20" x14ac:dyDescent="0.25"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0:20" x14ac:dyDescent="0.25"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0:20" x14ac:dyDescent="0.25"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0:20" x14ac:dyDescent="0.25"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0:20" x14ac:dyDescent="0.25"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0:20" x14ac:dyDescent="0.25"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0:20" x14ac:dyDescent="0.25"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0:20" x14ac:dyDescent="0.25"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0:20" x14ac:dyDescent="0.25"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0:20" x14ac:dyDescent="0.25"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0:20" x14ac:dyDescent="0.25"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0:20" x14ac:dyDescent="0.25"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0:20" x14ac:dyDescent="0.25"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0:20" x14ac:dyDescent="0.25"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0:20" x14ac:dyDescent="0.25"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0:20" x14ac:dyDescent="0.25"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0:20" x14ac:dyDescent="0.25"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0:20" x14ac:dyDescent="0.25"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0:20" x14ac:dyDescent="0.25"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0:20" x14ac:dyDescent="0.25"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0:20" x14ac:dyDescent="0.25"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0:20" x14ac:dyDescent="0.25"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0:20" x14ac:dyDescent="0.25"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0:20" x14ac:dyDescent="0.25"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0:20" x14ac:dyDescent="0.25"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0:20" x14ac:dyDescent="0.25"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0:20" x14ac:dyDescent="0.25"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0:20" x14ac:dyDescent="0.25"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0:20" x14ac:dyDescent="0.25"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0:20" x14ac:dyDescent="0.25"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0:20" x14ac:dyDescent="0.25"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0:20" x14ac:dyDescent="0.25"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0:20" x14ac:dyDescent="0.25"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0:20" x14ac:dyDescent="0.25"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0:20" x14ac:dyDescent="0.25"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0:20" x14ac:dyDescent="0.25"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0:20" x14ac:dyDescent="0.25"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0:20" x14ac:dyDescent="0.25"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0:20" x14ac:dyDescent="0.25"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0:20" x14ac:dyDescent="0.25"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0:20" x14ac:dyDescent="0.25"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0:20" x14ac:dyDescent="0.25"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0:20" x14ac:dyDescent="0.25"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0:20" x14ac:dyDescent="0.25"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0:20" x14ac:dyDescent="0.25"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0:20" x14ac:dyDescent="0.25"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0:20" x14ac:dyDescent="0.25"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0:20" x14ac:dyDescent="0.25"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0:20" x14ac:dyDescent="0.25"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0:20" x14ac:dyDescent="0.25"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0:20" x14ac:dyDescent="0.25"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0:20" x14ac:dyDescent="0.25"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0:20" x14ac:dyDescent="0.25"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0:20" x14ac:dyDescent="0.25"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0:20" x14ac:dyDescent="0.25"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0:20" x14ac:dyDescent="0.25"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0:20" x14ac:dyDescent="0.25"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0:20" x14ac:dyDescent="0.25"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0:20" x14ac:dyDescent="0.25"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0:20" x14ac:dyDescent="0.25"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0:20" x14ac:dyDescent="0.25"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0:20" x14ac:dyDescent="0.25"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0:20" x14ac:dyDescent="0.25"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0:20" x14ac:dyDescent="0.25"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0:20" x14ac:dyDescent="0.25"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0:20" x14ac:dyDescent="0.25"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0:20" x14ac:dyDescent="0.25"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0:20" x14ac:dyDescent="0.25"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0:20" x14ac:dyDescent="0.25"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0:20" x14ac:dyDescent="0.25"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0:20" x14ac:dyDescent="0.25"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0:20" x14ac:dyDescent="0.25"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0:20" x14ac:dyDescent="0.25"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0:20" x14ac:dyDescent="0.25"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0:20" x14ac:dyDescent="0.25"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0:20" x14ac:dyDescent="0.25"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0:20" x14ac:dyDescent="0.25"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0:20" x14ac:dyDescent="0.25"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0:20" x14ac:dyDescent="0.25"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0:20" x14ac:dyDescent="0.25"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0:20" x14ac:dyDescent="0.25"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0:20" x14ac:dyDescent="0.25"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0:20" x14ac:dyDescent="0.25"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0:20" x14ac:dyDescent="0.25"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0:20" x14ac:dyDescent="0.25"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0:20" x14ac:dyDescent="0.25"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0:20" x14ac:dyDescent="0.25"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0:20" x14ac:dyDescent="0.25"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0:20" x14ac:dyDescent="0.25"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0:20" x14ac:dyDescent="0.25"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0:20" x14ac:dyDescent="0.25"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0:20" x14ac:dyDescent="0.25"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0:20" x14ac:dyDescent="0.25"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0:20" x14ac:dyDescent="0.25"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0:20" x14ac:dyDescent="0.25"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0:20" x14ac:dyDescent="0.25"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0:20" x14ac:dyDescent="0.25"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0:20" x14ac:dyDescent="0.25"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0:20" x14ac:dyDescent="0.25"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0:20" x14ac:dyDescent="0.25"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0:20" x14ac:dyDescent="0.25"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0:20" x14ac:dyDescent="0.25"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0:20" x14ac:dyDescent="0.25"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0:20" x14ac:dyDescent="0.25"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0:20" x14ac:dyDescent="0.25"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0:20" x14ac:dyDescent="0.25"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0:20" x14ac:dyDescent="0.25"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0:20" x14ac:dyDescent="0.25"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0:20" x14ac:dyDescent="0.25"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0:20" x14ac:dyDescent="0.25"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0:20" x14ac:dyDescent="0.25"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0:20" x14ac:dyDescent="0.25"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0:20" x14ac:dyDescent="0.25"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0:20" x14ac:dyDescent="0.25"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0:20" x14ac:dyDescent="0.25"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0:20" x14ac:dyDescent="0.25"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0:20" x14ac:dyDescent="0.25"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0:20" x14ac:dyDescent="0.25"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0:20" x14ac:dyDescent="0.25"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0:20" x14ac:dyDescent="0.25"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0:20" x14ac:dyDescent="0.25"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0:20" x14ac:dyDescent="0.25"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0:20" x14ac:dyDescent="0.25"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0:20" x14ac:dyDescent="0.25"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0:20" x14ac:dyDescent="0.25"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0:20" x14ac:dyDescent="0.25"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0:20" x14ac:dyDescent="0.25"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0:20" x14ac:dyDescent="0.25"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0:20" x14ac:dyDescent="0.25"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0:20" x14ac:dyDescent="0.25"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0:20" x14ac:dyDescent="0.25"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0:20" x14ac:dyDescent="0.25"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0:20" x14ac:dyDescent="0.25"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0:20" x14ac:dyDescent="0.25"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0:20" x14ac:dyDescent="0.25"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0:20" x14ac:dyDescent="0.25"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0:20" x14ac:dyDescent="0.25"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0:20" x14ac:dyDescent="0.25"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0:20" x14ac:dyDescent="0.25"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0:20" x14ac:dyDescent="0.25"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0:20" x14ac:dyDescent="0.25"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0:20" x14ac:dyDescent="0.25"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0:20" x14ac:dyDescent="0.25"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0:20" x14ac:dyDescent="0.25"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0:20" x14ac:dyDescent="0.25"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0:20" x14ac:dyDescent="0.25"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0:20" x14ac:dyDescent="0.25"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0:20" x14ac:dyDescent="0.25"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0:20" x14ac:dyDescent="0.25"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0:20" x14ac:dyDescent="0.25"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0:20" x14ac:dyDescent="0.25"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0:20" x14ac:dyDescent="0.25"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0:20" x14ac:dyDescent="0.25"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0:20" x14ac:dyDescent="0.25"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0:20" x14ac:dyDescent="0.25"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0:20" x14ac:dyDescent="0.25"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0:20" x14ac:dyDescent="0.25"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0:20" x14ac:dyDescent="0.25"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0:20" x14ac:dyDescent="0.25"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0:20" x14ac:dyDescent="0.25"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0:20" x14ac:dyDescent="0.25"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0:20" x14ac:dyDescent="0.25"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0:20" x14ac:dyDescent="0.25"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0:20" x14ac:dyDescent="0.25"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0:20" x14ac:dyDescent="0.25"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0:20" x14ac:dyDescent="0.25"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0:20" x14ac:dyDescent="0.25"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0:20" x14ac:dyDescent="0.25"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0:20" x14ac:dyDescent="0.25"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0:20" x14ac:dyDescent="0.25"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0:20" x14ac:dyDescent="0.25"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0:20" x14ac:dyDescent="0.25"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0:20" x14ac:dyDescent="0.25"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0:20" x14ac:dyDescent="0.25"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0:20" x14ac:dyDescent="0.25"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0:20" x14ac:dyDescent="0.25"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0:20" x14ac:dyDescent="0.25"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0:20" x14ac:dyDescent="0.25"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0:20" x14ac:dyDescent="0.25"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0:20" x14ac:dyDescent="0.25"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0:20" x14ac:dyDescent="0.25"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0:20" x14ac:dyDescent="0.25"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0:20" x14ac:dyDescent="0.25"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0:20" x14ac:dyDescent="0.25"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0:20" x14ac:dyDescent="0.25"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0:20" x14ac:dyDescent="0.25"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0:20" x14ac:dyDescent="0.25"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0:20" x14ac:dyDescent="0.25"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0:20" x14ac:dyDescent="0.25"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0:20" x14ac:dyDescent="0.25"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0:20" x14ac:dyDescent="0.25"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0:20" x14ac:dyDescent="0.25"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0:20" x14ac:dyDescent="0.25"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0:20" x14ac:dyDescent="0.25"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0:20" x14ac:dyDescent="0.25"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0:20" x14ac:dyDescent="0.25"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0:20" x14ac:dyDescent="0.25"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0:20" x14ac:dyDescent="0.25"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0:20" x14ac:dyDescent="0.25"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0:20" x14ac:dyDescent="0.25"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0:20" x14ac:dyDescent="0.25"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0:20" x14ac:dyDescent="0.25"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0:20" x14ac:dyDescent="0.25"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0:20" x14ac:dyDescent="0.25"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0:20" x14ac:dyDescent="0.25"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0:20" x14ac:dyDescent="0.25"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0:20" x14ac:dyDescent="0.25"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0:20" x14ac:dyDescent="0.25"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0:20" x14ac:dyDescent="0.25"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0:20" x14ac:dyDescent="0.25"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0:20" x14ac:dyDescent="0.25"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0:20" x14ac:dyDescent="0.25"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0:20" x14ac:dyDescent="0.25"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0:20" x14ac:dyDescent="0.25"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0:20" x14ac:dyDescent="0.25"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0:20" x14ac:dyDescent="0.25"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0:20" x14ac:dyDescent="0.25"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0:20" x14ac:dyDescent="0.25"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0:20" x14ac:dyDescent="0.25"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0:20" x14ac:dyDescent="0.25"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0:20" x14ac:dyDescent="0.25"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0:20" x14ac:dyDescent="0.25"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0:20" x14ac:dyDescent="0.25"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0:20" x14ac:dyDescent="0.25"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0:20" x14ac:dyDescent="0.25"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0:20" x14ac:dyDescent="0.25"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0:20" x14ac:dyDescent="0.25"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0:20" x14ac:dyDescent="0.25"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0:20" x14ac:dyDescent="0.25"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0:20" x14ac:dyDescent="0.25"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0:20" x14ac:dyDescent="0.25"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0:20" x14ac:dyDescent="0.25"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0:20" x14ac:dyDescent="0.25"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0:20" x14ac:dyDescent="0.25"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0:20" x14ac:dyDescent="0.25"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0:20" x14ac:dyDescent="0.25"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0:20" x14ac:dyDescent="0.25"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0:20" x14ac:dyDescent="0.25"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0:20" x14ac:dyDescent="0.25"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0:20" x14ac:dyDescent="0.25"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0:20" x14ac:dyDescent="0.25"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0:20" x14ac:dyDescent="0.25"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0:20" x14ac:dyDescent="0.25"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0:20" x14ac:dyDescent="0.25"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0:20" x14ac:dyDescent="0.25"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0:20" x14ac:dyDescent="0.25"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0:20" x14ac:dyDescent="0.25"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0:20" x14ac:dyDescent="0.25"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0:20" x14ac:dyDescent="0.25"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0:20" x14ac:dyDescent="0.25"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0:20" x14ac:dyDescent="0.25"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0:20" x14ac:dyDescent="0.25"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0:20" x14ac:dyDescent="0.25"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0:20" x14ac:dyDescent="0.25"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0:20" x14ac:dyDescent="0.25"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0:20" x14ac:dyDescent="0.25"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0:20" x14ac:dyDescent="0.25"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0:20" x14ac:dyDescent="0.25"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0:20" x14ac:dyDescent="0.25"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0:20" x14ac:dyDescent="0.25"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0:20" x14ac:dyDescent="0.25"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0:20" x14ac:dyDescent="0.25"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0:20" x14ac:dyDescent="0.25"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0:20" x14ac:dyDescent="0.25"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0:20" x14ac:dyDescent="0.25"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0:20" x14ac:dyDescent="0.25"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0:20" x14ac:dyDescent="0.25"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0:20" x14ac:dyDescent="0.25"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0:20" x14ac:dyDescent="0.25"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0:20" x14ac:dyDescent="0.25"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0:20" x14ac:dyDescent="0.25"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0:20" x14ac:dyDescent="0.25"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0:20" x14ac:dyDescent="0.25"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0:20" x14ac:dyDescent="0.25"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0:20" x14ac:dyDescent="0.25"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0:20" x14ac:dyDescent="0.25"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0:20" x14ac:dyDescent="0.25"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0:20" x14ac:dyDescent="0.25"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0:20" x14ac:dyDescent="0.25"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0:20" x14ac:dyDescent="0.25"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0:20" x14ac:dyDescent="0.25"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0:20" x14ac:dyDescent="0.25"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0:20" x14ac:dyDescent="0.25"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0:20" x14ac:dyDescent="0.25"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0:20" x14ac:dyDescent="0.25"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0:20" x14ac:dyDescent="0.25"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0:20" x14ac:dyDescent="0.25"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0:20" x14ac:dyDescent="0.25"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0:20" x14ac:dyDescent="0.25"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0:20" x14ac:dyDescent="0.25"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0:20" x14ac:dyDescent="0.25"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0:20" x14ac:dyDescent="0.25"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0:20" x14ac:dyDescent="0.25"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0:20" x14ac:dyDescent="0.25"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0:20" x14ac:dyDescent="0.25"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0:20" x14ac:dyDescent="0.25"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0:20" x14ac:dyDescent="0.25"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0:20" x14ac:dyDescent="0.25"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0:20" x14ac:dyDescent="0.25"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0:20" x14ac:dyDescent="0.25"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0:20" x14ac:dyDescent="0.25"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0:20" x14ac:dyDescent="0.25"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0:20" x14ac:dyDescent="0.25"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0:20" x14ac:dyDescent="0.25"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0:20" x14ac:dyDescent="0.25"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0:20" x14ac:dyDescent="0.25"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0:20" x14ac:dyDescent="0.25"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0:20" x14ac:dyDescent="0.25"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0:20" x14ac:dyDescent="0.25"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0:20" x14ac:dyDescent="0.25"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0:20" x14ac:dyDescent="0.25"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0:20" x14ac:dyDescent="0.25"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0:20" x14ac:dyDescent="0.25"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0:20" x14ac:dyDescent="0.25"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0:20" x14ac:dyDescent="0.25"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0:20" x14ac:dyDescent="0.25"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0:20" x14ac:dyDescent="0.25"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0:20" x14ac:dyDescent="0.25"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0:20" x14ac:dyDescent="0.25"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0:20" x14ac:dyDescent="0.25"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0:20" x14ac:dyDescent="0.25"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0:20" x14ac:dyDescent="0.25"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0:20" x14ac:dyDescent="0.25"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0:20" x14ac:dyDescent="0.25"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0:20" x14ac:dyDescent="0.25"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0:20" x14ac:dyDescent="0.25"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0:20" x14ac:dyDescent="0.25"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0:20" x14ac:dyDescent="0.25"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0:20" x14ac:dyDescent="0.25"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0:20" x14ac:dyDescent="0.25"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0:20" x14ac:dyDescent="0.25"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0:20" x14ac:dyDescent="0.25"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0:20" x14ac:dyDescent="0.25"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0:20" x14ac:dyDescent="0.25"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0:20" x14ac:dyDescent="0.25"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0:20" x14ac:dyDescent="0.25"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0:20" x14ac:dyDescent="0.25"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0:20" x14ac:dyDescent="0.25"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0:20" x14ac:dyDescent="0.25"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0:20" x14ac:dyDescent="0.25"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0:20" x14ac:dyDescent="0.25"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0:20" x14ac:dyDescent="0.25"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0:20" x14ac:dyDescent="0.25"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0:20" x14ac:dyDescent="0.25"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0:20" x14ac:dyDescent="0.25"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0:20" x14ac:dyDescent="0.25"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0:20" x14ac:dyDescent="0.25"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0:20" x14ac:dyDescent="0.25"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0:20" x14ac:dyDescent="0.25"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0:20" x14ac:dyDescent="0.25"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0:20" x14ac:dyDescent="0.25"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0:20" x14ac:dyDescent="0.25"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0:20" x14ac:dyDescent="0.25"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0:20" x14ac:dyDescent="0.25"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0:20" x14ac:dyDescent="0.25"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0:20" x14ac:dyDescent="0.25"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0:20" x14ac:dyDescent="0.25"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0:20" x14ac:dyDescent="0.25"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0:20" x14ac:dyDescent="0.25"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0:20" x14ac:dyDescent="0.25"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0:20" x14ac:dyDescent="0.25"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0:20" x14ac:dyDescent="0.25"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0:20" x14ac:dyDescent="0.25"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0:20" x14ac:dyDescent="0.25"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0:20" x14ac:dyDescent="0.25"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0:20" x14ac:dyDescent="0.25"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0:20" x14ac:dyDescent="0.25"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0:20" x14ac:dyDescent="0.25"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0:20" x14ac:dyDescent="0.25"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0:20" x14ac:dyDescent="0.25"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0:20" x14ac:dyDescent="0.25"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0:20" x14ac:dyDescent="0.25"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0:20" x14ac:dyDescent="0.25"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0:20" x14ac:dyDescent="0.25"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0:20" x14ac:dyDescent="0.25"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0:20" x14ac:dyDescent="0.25"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0:20" x14ac:dyDescent="0.25"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0:20" x14ac:dyDescent="0.25"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0:20" x14ac:dyDescent="0.25"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0:20" x14ac:dyDescent="0.25"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0:20" x14ac:dyDescent="0.25"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0:20" x14ac:dyDescent="0.25"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0:20" x14ac:dyDescent="0.25"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0:20" x14ac:dyDescent="0.25"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0:20" x14ac:dyDescent="0.25"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0:20" x14ac:dyDescent="0.25"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0:20" x14ac:dyDescent="0.25"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0:20" x14ac:dyDescent="0.25"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0:20" x14ac:dyDescent="0.25"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0:20" x14ac:dyDescent="0.25"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0:20" x14ac:dyDescent="0.25"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0:20" x14ac:dyDescent="0.25"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0:20" x14ac:dyDescent="0.25"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0:20" x14ac:dyDescent="0.25"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0:20" x14ac:dyDescent="0.25"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0:20" x14ac:dyDescent="0.25"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0:20" x14ac:dyDescent="0.25"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0:20" x14ac:dyDescent="0.25"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0:20" x14ac:dyDescent="0.25"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0:20" x14ac:dyDescent="0.25"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0:20" x14ac:dyDescent="0.25"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0:20" x14ac:dyDescent="0.25"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0:20" x14ac:dyDescent="0.25"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0:20" x14ac:dyDescent="0.25"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0:20" x14ac:dyDescent="0.25"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0:20" x14ac:dyDescent="0.25"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0:20" x14ac:dyDescent="0.25"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0:20" x14ac:dyDescent="0.25"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0:20" x14ac:dyDescent="0.25"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0:20" x14ac:dyDescent="0.25"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0:20" x14ac:dyDescent="0.25"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0:20" x14ac:dyDescent="0.25"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0:20" x14ac:dyDescent="0.25"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0:20" x14ac:dyDescent="0.25"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0:20" x14ac:dyDescent="0.25"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0:20" x14ac:dyDescent="0.25"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0:20" x14ac:dyDescent="0.25"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0:20" x14ac:dyDescent="0.25"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0:20" x14ac:dyDescent="0.25"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0:20" x14ac:dyDescent="0.25"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0:20" x14ac:dyDescent="0.25"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0:20" x14ac:dyDescent="0.25"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0:20" x14ac:dyDescent="0.25"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0:20" x14ac:dyDescent="0.25"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0:20" x14ac:dyDescent="0.25"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0:20" x14ac:dyDescent="0.25"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0:20" x14ac:dyDescent="0.25"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0:20" x14ac:dyDescent="0.25"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0:20" x14ac:dyDescent="0.25"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0:20" x14ac:dyDescent="0.25"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0:20" x14ac:dyDescent="0.25"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0:20" x14ac:dyDescent="0.25"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0:20" x14ac:dyDescent="0.25"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0:20" x14ac:dyDescent="0.25"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0:20" x14ac:dyDescent="0.25"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0:20" x14ac:dyDescent="0.25"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0:20" x14ac:dyDescent="0.25"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0:20" x14ac:dyDescent="0.25"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0:20" x14ac:dyDescent="0.25"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0:20" x14ac:dyDescent="0.25"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0:20" x14ac:dyDescent="0.25"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0:20" x14ac:dyDescent="0.25"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0:20" x14ac:dyDescent="0.25"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0:20" x14ac:dyDescent="0.25"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0:20" x14ac:dyDescent="0.25"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0:20" x14ac:dyDescent="0.25"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0:20" x14ac:dyDescent="0.25"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0:20" x14ac:dyDescent="0.25"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 spans="10:20" x14ac:dyDescent="0.25"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 spans="10:20" x14ac:dyDescent="0.25"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 spans="10:20" x14ac:dyDescent="0.25"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 spans="10:20" x14ac:dyDescent="0.25"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 spans="10:20" x14ac:dyDescent="0.25"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 spans="10:20" x14ac:dyDescent="0.25"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 spans="10:20" x14ac:dyDescent="0.25"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 spans="10:20" x14ac:dyDescent="0.25"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 spans="10:20" x14ac:dyDescent="0.25"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 spans="10:20" x14ac:dyDescent="0.25"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 spans="10:20" x14ac:dyDescent="0.25"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 spans="10:20" x14ac:dyDescent="0.25"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 spans="10:20" x14ac:dyDescent="0.25"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 spans="10:20" x14ac:dyDescent="0.25"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 spans="10:20" x14ac:dyDescent="0.25"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 spans="10:20" x14ac:dyDescent="0.25"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 spans="10:20" x14ac:dyDescent="0.25"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 spans="10:20" x14ac:dyDescent="0.25"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 spans="10:20" x14ac:dyDescent="0.25"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 spans="10:20" x14ac:dyDescent="0.25"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 spans="10:20" x14ac:dyDescent="0.25"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 spans="10:20" x14ac:dyDescent="0.25"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 spans="10:20" x14ac:dyDescent="0.25"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 spans="10:20" x14ac:dyDescent="0.25"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 spans="10:20" x14ac:dyDescent="0.25"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 spans="10:20" x14ac:dyDescent="0.25"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 spans="10:20" x14ac:dyDescent="0.25"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 spans="10:20" x14ac:dyDescent="0.25"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 spans="10:20" x14ac:dyDescent="0.25"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 spans="10:20" x14ac:dyDescent="0.25"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 spans="10:20" x14ac:dyDescent="0.25"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 spans="10:20" x14ac:dyDescent="0.25"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 spans="10:20" x14ac:dyDescent="0.25"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  <row r="1002" spans="10:20" x14ac:dyDescent="0.25"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</row>
    <row r="1003" spans="10:20" x14ac:dyDescent="0.25"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</row>
    <row r="1004" spans="10:20" x14ac:dyDescent="0.25"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</row>
    <row r="1005" spans="10:20" x14ac:dyDescent="0.25"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</row>
    <row r="1006" spans="10:20" x14ac:dyDescent="0.25"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</row>
    <row r="1007" spans="10:20" x14ac:dyDescent="0.25"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</row>
    <row r="1008" spans="10:20" x14ac:dyDescent="0.25"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</row>
    <row r="1009" spans="10:20" x14ac:dyDescent="0.25"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</row>
    <row r="1010" spans="10:20" x14ac:dyDescent="0.25"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</row>
    <row r="1011" spans="10:20" x14ac:dyDescent="0.25"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</row>
    <row r="1012" spans="10:20" x14ac:dyDescent="0.25"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</row>
    <row r="1013" spans="10:20" x14ac:dyDescent="0.25"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</row>
    <row r="1014" spans="10:20" x14ac:dyDescent="0.25"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</row>
    <row r="1015" spans="10:20" x14ac:dyDescent="0.25"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</row>
    <row r="1016" spans="10:20" x14ac:dyDescent="0.25"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</row>
    <row r="1017" spans="10:20" x14ac:dyDescent="0.25"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</row>
    <row r="1018" spans="10:20" x14ac:dyDescent="0.25"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</row>
    <row r="1019" spans="10:20" x14ac:dyDescent="0.25"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</row>
    <row r="1020" spans="10:20" x14ac:dyDescent="0.25"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</row>
    <row r="1021" spans="10:20" x14ac:dyDescent="0.25"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</row>
    <row r="1022" spans="10:20" x14ac:dyDescent="0.25"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</row>
    <row r="1023" spans="10:20" x14ac:dyDescent="0.25"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</row>
    <row r="1024" spans="10:20" x14ac:dyDescent="0.25"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</row>
    <row r="1025" spans="10:20" x14ac:dyDescent="0.25"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</row>
    <row r="1026" spans="10:20" x14ac:dyDescent="0.25"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</row>
    <row r="1027" spans="10:20" x14ac:dyDescent="0.25"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</row>
    <row r="1028" spans="10:20" x14ac:dyDescent="0.25"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</row>
    <row r="1029" spans="10:20" x14ac:dyDescent="0.25"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</row>
    <row r="1030" spans="10:20" x14ac:dyDescent="0.25"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</row>
    <row r="1031" spans="10:20" x14ac:dyDescent="0.25"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</row>
    <row r="1032" spans="10:20" x14ac:dyDescent="0.25"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</row>
    <row r="1033" spans="10:20" x14ac:dyDescent="0.25"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</row>
    <row r="1034" spans="10:20" x14ac:dyDescent="0.25"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</row>
    <row r="1035" spans="10:20" x14ac:dyDescent="0.25"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</row>
    <row r="1036" spans="10:20" x14ac:dyDescent="0.25"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</row>
    <row r="1037" spans="10:20" x14ac:dyDescent="0.25"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</row>
    <row r="1038" spans="10:20" x14ac:dyDescent="0.25"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</row>
    <row r="1039" spans="10:20" x14ac:dyDescent="0.25"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</row>
    <row r="1040" spans="10:20" x14ac:dyDescent="0.25"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</row>
    <row r="1041" spans="10:20" x14ac:dyDescent="0.25"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</row>
    <row r="1042" spans="10:20" x14ac:dyDescent="0.25"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</row>
    <row r="1043" spans="10:20" x14ac:dyDescent="0.25"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</row>
    <row r="1044" spans="10:20" x14ac:dyDescent="0.25"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</row>
    <row r="1045" spans="10:20" x14ac:dyDescent="0.25"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</row>
    <row r="1046" spans="10:20" x14ac:dyDescent="0.25"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</row>
    <row r="1047" spans="10:20" x14ac:dyDescent="0.25"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</row>
    <row r="1048" spans="10:20" x14ac:dyDescent="0.25"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</row>
    <row r="1049" spans="10:20" x14ac:dyDescent="0.25"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</row>
    <row r="1050" spans="10:20" x14ac:dyDescent="0.25"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</row>
    <row r="1051" spans="10:20" x14ac:dyDescent="0.25"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</row>
    <row r="1052" spans="10:20" x14ac:dyDescent="0.25"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</row>
    <row r="1053" spans="10:20" x14ac:dyDescent="0.25"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</row>
    <row r="1054" spans="10:20" x14ac:dyDescent="0.25"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</row>
    <row r="1055" spans="10:20" x14ac:dyDescent="0.25"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</row>
    <row r="1056" spans="10:20" x14ac:dyDescent="0.25"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</row>
    <row r="1057" spans="10:20" x14ac:dyDescent="0.25"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</row>
    <row r="1058" spans="10:20" x14ac:dyDescent="0.25"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</row>
    <row r="1059" spans="10:20" x14ac:dyDescent="0.25"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</row>
    <row r="1060" spans="10:20" x14ac:dyDescent="0.25"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</row>
    <row r="1061" spans="10:20" x14ac:dyDescent="0.25"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</row>
    <row r="1062" spans="10:20" x14ac:dyDescent="0.25"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</row>
    <row r="1063" spans="10:20" x14ac:dyDescent="0.25"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</row>
    <row r="1064" spans="10:20" x14ac:dyDescent="0.25"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</row>
    <row r="1065" spans="10:20" x14ac:dyDescent="0.25"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</row>
    <row r="1066" spans="10:20" x14ac:dyDescent="0.25"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</row>
    <row r="1067" spans="10:20" x14ac:dyDescent="0.25"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</row>
    <row r="1068" spans="10:20" x14ac:dyDescent="0.25"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</row>
    <row r="1069" spans="10:20" x14ac:dyDescent="0.25"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</row>
    <row r="1070" spans="10:20" x14ac:dyDescent="0.25"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</row>
    <row r="1071" spans="10:20" x14ac:dyDescent="0.25"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</row>
    <row r="1072" spans="10:20" x14ac:dyDescent="0.25"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</row>
    <row r="1073" spans="10:20" x14ac:dyDescent="0.25"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</row>
    <row r="1074" spans="10:20" x14ac:dyDescent="0.25"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</row>
    <row r="1075" spans="10:20" x14ac:dyDescent="0.25"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</row>
    <row r="1076" spans="10:20" x14ac:dyDescent="0.25"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</row>
    <row r="1077" spans="10:20" x14ac:dyDescent="0.25"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</row>
    <row r="1078" spans="10:20" x14ac:dyDescent="0.25"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</row>
    <row r="1079" spans="10:20" x14ac:dyDescent="0.25"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</row>
    <row r="1080" spans="10:20" x14ac:dyDescent="0.25"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</row>
    <row r="1081" spans="10:20" x14ac:dyDescent="0.25"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</row>
    <row r="1082" spans="10:20" x14ac:dyDescent="0.25"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</row>
    <row r="1083" spans="10:20" x14ac:dyDescent="0.25"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</row>
    <row r="1084" spans="10:20" x14ac:dyDescent="0.25"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</row>
    <row r="1085" spans="10:20" x14ac:dyDescent="0.25"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</row>
    <row r="1086" spans="10:20" x14ac:dyDescent="0.25"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</row>
    <row r="1087" spans="10:20" x14ac:dyDescent="0.25"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</row>
    <row r="1088" spans="10:20" x14ac:dyDescent="0.25"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</row>
    <row r="1089" spans="10:20" x14ac:dyDescent="0.25"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</row>
    <row r="1090" spans="10:20" x14ac:dyDescent="0.25"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</row>
    <row r="1091" spans="10:20" x14ac:dyDescent="0.25"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</row>
    <row r="1092" spans="10:20" x14ac:dyDescent="0.25"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</row>
    <row r="1093" spans="10:20" x14ac:dyDescent="0.25"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</row>
    <row r="1094" spans="10:20" x14ac:dyDescent="0.25"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</row>
    <row r="1095" spans="10:20" x14ac:dyDescent="0.25"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</row>
    <row r="1096" spans="10:20" x14ac:dyDescent="0.25"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</row>
    <row r="1097" spans="10:20" x14ac:dyDescent="0.25"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</row>
    <row r="1098" spans="10:20" x14ac:dyDescent="0.25"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</row>
    <row r="1099" spans="10:20" x14ac:dyDescent="0.25"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</row>
    <row r="1100" spans="10:20" x14ac:dyDescent="0.25"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</row>
    <row r="1101" spans="10:20" x14ac:dyDescent="0.25"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</row>
    <row r="1102" spans="10:20" x14ac:dyDescent="0.25"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</row>
    <row r="1103" spans="10:20" x14ac:dyDescent="0.25"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</row>
    <row r="1104" spans="10:20" x14ac:dyDescent="0.25"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</row>
    <row r="1105" spans="10:20" x14ac:dyDescent="0.25"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</row>
    <row r="1106" spans="10:20" x14ac:dyDescent="0.25"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</row>
    <row r="1107" spans="10:20" x14ac:dyDescent="0.25"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</row>
    <row r="1108" spans="10:20" x14ac:dyDescent="0.25"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</row>
    <row r="1109" spans="10:20" x14ac:dyDescent="0.25"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</row>
    <row r="1110" spans="10:20" x14ac:dyDescent="0.25"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</row>
    <row r="1111" spans="10:20" x14ac:dyDescent="0.25"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</row>
    <row r="1112" spans="10:20" x14ac:dyDescent="0.25"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</row>
    <row r="1113" spans="10:20" x14ac:dyDescent="0.25"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</row>
    <row r="1114" spans="10:20" x14ac:dyDescent="0.25"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</row>
    <row r="1115" spans="10:20" x14ac:dyDescent="0.25"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</row>
    <row r="1116" spans="10:20" x14ac:dyDescent="0.25"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</row>
    <row r="1117" spans="10:20" x14ac:dyDescent="0.25"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</row>
    <row r="1118" spans="10:20" x14ac:dyDescent="0.25"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</row>
    <row r="1119" spans="10:20" x14ac:dyDescent="0.25"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</row>
    <row r="1120" spans="10:20" x14ac:dyDescent="0.25"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</row>
    <row r="1121" spans="10:20" x14ac:dyDescent="0.25"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</row>
    <row r="1122" spans="10:20" x14ac:dyDescent="0.25"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</row>
    <row r="1123" spans="10:20" x14ac:dyDescent="0.25"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</row>
    <row r="1124" spans="10:20" x14ac:dyDescent="0.25"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</row>
    <row r="1125" spans="10:20" x14ac:dyDescent="0.25"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 spans="10:20" x14ac:dyDescent="0.25"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</row>
    <row r="1127" spans="10:20" x14ac:dyDescent="0.25"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</row>
    <row r="1128" spans="10:20" x14ac:dyDescent="0.25"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</row>
    <row r="1129" spans="10:20" x14ac:dyDescent="0.25"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</row>
    <row r="1130" spans="10:20" x14ac:dyDescent="0.25"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</row>
    <row r="1131" spans="10:20" x14ac:dyDescent="0.25"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</row>
    <row r="1132" spans="10:20" x14ac:dyDescent="0.25"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</row>
    <row r="1133" spans="10:20" x14ac:dyDescent="0.25"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</row>
    <row r="1134" spans="10:20" x14ac:dyDescent="0.25"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</row>
    <row r="1135" spans="10:20" x14ac:dyDescent="0.25"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</row>
    <row r="1136" spans="10:20" x14ac:dyDescent="0.25"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</row>
    <row r="1137" spans="10:20" x14ac:dyDescent="0.25"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</row>
    <row r="1138" spans="10:20" x14ac:dyDescent="0.25"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</row>
    <row r="1139" spans="10:20" x14ac:dyDescent="0.25"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</row>
    <row r="1140" spans="10:20" x14ac:dyDescent="0.25"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</row>
    <row r="1141" spans="10:20" x14ac:dyDescent="0.25"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</row>
    <row r="1142" spans="10:20" x14ac:dyDescent="0.25"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</row>
    <row r="1143" spans="10:20" x14ac:dyDescent="0.25"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</row>
    <row r="1144" spans="10:20" x14ac:dyDescent="0.25"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</row>
    <row r="1145" spans="10:20" x14ac:dyDescent="0.25"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</row>
    <row r="1146" spans="10:20" x14ac:dyDescent="0.25"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</row>
    <row r="1147" spans="10:20" x14ac:dyDescent="0.25"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</row>
    <row r="1148" spans="10:20" x14ac:dyDescent="0.25"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</row>
    <row r="1149" spans="10:20" x14ac:dyDescent="0.25"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</row>
    <row r="1150" spans="10:20" x14ac:dyDescent="0.25"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</row>
    <row r="1151" spans="10:20" x14ac:dyDescent="0.25"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</row>
    <row r="1152" spans="10:20" x14ac:dyDescent="0.25"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</row>
    <row r="1153" spans="10:20" x14ac:dyDescent="0.25"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</row>
    <row r="1154" spans="10:20" x14ac:dyDescent="0.25"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</row>
    <row r="1155" spans="10:20" x14ac:dyDescent="0.25"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</row>
    <row r="1156" spans="10:20" x14ac:dyDescent="0.25"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</row>
    <row r="1157" spans="10:20" x14ac:dyDescent="0.25"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</row>
    <row r="1158" spans="10:20" x14ac:dyDescent="0.25"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</row>
    <row r="1159" spans="10:20" x14ac:dyDescent="0.25"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</row>
    <row r="1160" spans="10:20" x14ac:dyDescent="0.25"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</row>
    <row r="1161" spans="10:20" x14ac:dyDescent="0.25"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</row>
    <row r="1162" spans="10:20" x14ac:dyDescent="0.25"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</row>
    <row r="1163" spans="10:20" x14ac:dyDescent="0.25"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</row>
    <row r="1164" spans="10:20" x14ac:dyDescent="0.25"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</row>
    <row r="1165" spans="10:20" x14ac:dyDescent="0.25"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</row>
    <row r="1166" spans="10:20" x14ac:dyDescent="0.25"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</row>
    <row r="1167" spans="10:20" x14ac:dyDescent="0.25"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</row>
    <row r="1168" spans="10:20" x14ac:dyDescent="0.25"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</row>
    <row r="1169" spans="10:20" x14ac:dyDescent="0.25"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</row>
    <row r="1170" spans="10:20" x14ac:dyDescent="0.25"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</row>
    <row r="1171" spans="10:20" x14ac:dyDescent="0.25"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</row>
    <row r="1172" spans="10:20" x14ac:dyDescent="0.25"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</row>
    <row r="1173" spans="10:20" x14ac:dyDescent="0.25"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</row>
    <row r="1174" spans="10:20" x14ac:dyDescent="0.25"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</row>
    <row r="1175" spans="10:20" x14ac:dyDescent="0.25"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</row>
    <row r="1176" spans="10:20" x14ac:dyDescent="0.25"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</row>
    <row r="1177" spans="10:20" x14ac:dyDescent="0.25"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</row>
    <row r="1178" spans="10:20" x14ac:dyDescent="0.25"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</row>
    <row r="1179" spans="10:20" x14ac:dyDescent="0.25"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</row>
    <row r="1180" spans="10:20" x14ac:dyDescent="0.25"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</row>
    <row r="1181" spans="10:20" x14ac:dyDescent="0.25"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</row>
    <row r="1182" spans="10:20" x14ac:dyDescent="0.25"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</row>
    <row r="1183" spans="10:20" x14ac:dyDescent="0.25"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</row>
    <row r="1184" spans="10:20" x14ac:dyDescent="0.25"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</row>
    <row r="1185" spans="10:20" x14ac:dyDescent="0.25"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</row>
    <row r="1186" spans="10:20" x14ac:dyDescent="0.25"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</row>
    <row r="1187" spans="10:20" x14ac:dyDescent="0.25"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</row>
    <row r="1188" spans="10:20" x14ac:dyDescent="0.25"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</row>
    <row r="1189" spans="10:20" x14ac:dyDescent="0.25"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</row>
    <row r="1190" spans="10:20" x14ac:dyDescent="0.25"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</row>
    <row r="1191" spans="10:20" x14ac:dyDescent="0.25"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</row>
    <row r="1192" spans="10:20" x14ac:dyDescent="0.25"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</row>
    <row r="1193" spans="10:20" x14ac:dyDescent="0.25"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</row>
    <row r="1194" spans="10:20" x14ac:dyDescent="0.25"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</row>
    <row r="1195" spans="10:20" x14ac:dyDescent="0.25"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</row>
    <row r="1196" spans="10:20" x14ac:dyDescent="0.25"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</row>
    <row r="1197" spans="10:20" x14ac:dyDescent="0.25"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</row>
    <row r="1198" spans="10:20" x14ac:dyDescent="0.25"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</row>
    <row r="1199" spans="10:20" x14ac:dyDescent="0.25"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</row>
    <row r="1200" spans="10:20" x14ac:dyDescent="0.25"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</row>
    <row r="1201" spans="10:20" x14ac:dyDescent="0.25"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</row>
    <row r="1202" spans="10:20" x14ac:dyDescent="0.25"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</row>
    <row r="1203" spans="10:20" x14ac:dyDescent="0.25"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</row>
    <row r="1204" spans="10:20" x14ac:dyDescent="0.25"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</row>
    <row r="1205" spans="10:20" x14ac:dyDescent="0.25"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</row>
    <row r="1206" spans="10:20" x14ac:dyDescent="0.25"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</row>
    <row r="1207" spans="10:20" x14ac:dyDescent="0.25"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</row>
    <row r="1208" spans="10:20" x14ac:dyDescent="0.25"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</row>
    <row r="1209" spans="10:20" x14ac:dyDescent="0.25"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</row>
    <row r="1210" spans="10:20" x14ac:dyDescent="0.25"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</row>
    <row r="1211" spans="10:20" x14ac:dyDescent="0.25"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</row>
    <row r="1212" spans="10:20" x14ac:dyDescent="0.25"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</row>
    <row r="1213" spans="10:20" x14ac:dyDescent="0.25"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</row>
    <row r="1214" spans="10:20" x14ac:dyDescent="0.25"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</row>
    <row r="1215" spans="10:20" x14ac:dyDescent="0.25"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</row>
    <row r="1216" spans="10:20" x14ac:dyDescent="0.25"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</row>
    <row r="1217" spans="10:20" x14ac:dyDescent="0.25"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</row>
    <row r="1218" spans="10:20" x14ac:dyDescent="0.25"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</row>
    <row r="1219" spans="10:20" x14ac:dyDescent="0.25"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</row>
    <row r="1220" spans="10:20" x14ac:dyDescent="0.25"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</row>
    <row r="1221" spans="10:20" x14ac:dyDescent="0.25"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</row>
    <row r="1222" spans="10:20" x14ac:dyDescent="0.25"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</row>
    <row r="1223" spans="10:20" x14ac:dyDescent="0.25"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</row>
    <row r="1224" spans="10:20" x14ac:dyDescent="0.25"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</row>
    <row r="1225" spans="10:20" x14ac:dyDescent="0.25"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</row>
    <row r="1226" spans="10:20" x14ac:dyDescent="0.25"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</row>
    <row r="1227" spans="10:20" x14ac:dyDescent="0.25"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</row>
    <row r="1228" spans="10:20" x14ac:dyDescent="0.25"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</row>
    <row r="1229" spans="10:20" x14ac:dyDescent="0.25"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</row>
    <row r="1230" spans="10:20" x14ac:dyDescent="0.25"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</row>
    <row r="1231" spans="10:20" x14ac:dyDescent="0.25"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</row>
    <row r="1232" spans="10:20" x14ac:dyDescent="0.25"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</row>
    <row r="1233" spans="10:20" x14ac:dyDescent="0.25"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</row>
    <row r="1234" spans="10:20" x14ac:dyDescent="0.25"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</row>
    <row r="1235" spans="10:20" x14ac:dyDescent="0.25"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</row>
    <row r="1236" spans="10:20" x14ac:dyDescent="0.25"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</row>
    <row r="1237" spans="10:20" x14ac:dyDescent="0.25"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</row>
    <row r="1238" spans="10:20" x14ac:dyDescent="0.25"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</row>
    <row r="1239" spans="10:20" x14ac:dyDescent="0.25"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</row>
    <row r="1240" spans="10:20" x14ac:dyDescent="0.25"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</row>
    <row r="1241" spans="10:20" x14ac:dyDescent="0.25"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</row>
    <row r="1242" spans="10:20" x14ac:dyDescent="0.25"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</row>
    <row r="1243" spans="10:20" x14ac:dyDescent="0.25"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</row>
    <row r="1244" spans="10:20" x14ac:dyDescent="0.25"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</row>
    <row r="1245" spans="10:20" x14ac:dyDescent="0.25"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</row>
    <row r="1246" spans="10:20" x14ac:dyDescent="0.25"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</row>
    <row r="1247" spans="10:20" x14ac:dyDescent="0.25"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</row>
    <row r="1248" spans="10:20" x14ac:dyDescent="0.25"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</row>
    <row r="1249" spans="10:20" x14ac:dyDescent="0.25"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</row>
    <row r="1250" spans="10:20" x14ac:dyDescent="0.25"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</row>
    <row r="1251" spans="10:20" x14ac:dyDescent="0.25"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</row>
    <row r="1252" spans="10:20" x14ac:dyDescent="0.25"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</row>
    <row r="1253" spans="10:20" x14ac:dyDescent="0.25"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</row>
    <row r="1254" spans="10:20" x14ac:dyDescent="0.25"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</row>
    <row r="1255" spans="10:20" x14ac:dyDescent="0.25"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</row>
    <row r="1256" spans="10:20" x14ac:dyDescent="0.25"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</row>
    <row r="1257" spans="10:20" x14ac:dyDescent="0.25"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</row>
    <row r="1258" spans="10:20" x14ac:dyDescent="0.25"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</row>
    <row r="1259" spans="10:20" x14ac:dyDescent="0.25"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</row>
    <row r="1260" spans="10:20" x14ac:dyDescent="0.25"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</row>
    <row r="1261" spans="10:20" x14ac:dyDescent="0.25"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</row>
    <row r="1262" spans="10:20" x14ac:dyDescent="0.25"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</row>
    <row r="1263" spans="10:20" x14ac:dyDescent="0.25"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</row>
    <row r="1264" spans="10:20" x14ac:dyDescent="0.25"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</row>
    <row r="1265" spans="10:20" x14ac:dyDescent="0.25"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</row>
    <row r="1266" spans="10:20" x14ac:dyDescent="0.25"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</row>
    <row r="1267" spans="10:20" x14ac:dyDescent="0.25"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</row>
    <row r="1268" spans="10:20" x14ac:dyDescent="0.25"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</row>
    <row r="1269" spans="10:20" x14ac:dyDescent="0.25"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</row>
    <row r="1270" spans="10:20" x14ac:dyDescent="0.25"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</row>
    <row r="1271" spans="10:20" x14ac:dyDescent="0.25"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</row>
    <row r="1272" spans="10:20" x14ac:dyDescent="0.25"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</row>
    <row r="1273" spans="10:20" x14ac:dyDescent="0.25"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</row>
    <row r="1274" spans="10:20" x14ac:dyDescent="0.25"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</row>
    <row r="1275" spans="10:20" x14ac:dyDescent="0.25"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</row>
    <row r="1276" spans="10:20" x14ac:dyDescent="0.25"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</row>
    <row r="1277" spans="10:20" x14ac:dyDescent="0.25"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</row>
    <row r="1278" spans="10:20" x14ac:dyDescent="0.25"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</row>
    <row r="1279" spans="10:20" x14ac:dyDescent="0.25"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</row>
    <row r="1280" spans="10:20" x14ac:dyDescent="0.25"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</row>
    <row r="1281" spans="10:20" x14ac:dyDescent="0.25"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</row>
    <row r="1282" spans="10:20" x14ac:dyDescent="0.25"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</row>
    <row r="1283" spans="10:20" x14ac:dyDescent="0.25"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</row>
    <row r="1284" spans="10:20" x14ac:dyDescent="0.25"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</row>
    <row r="1285" spans="10:20" x14ac:dyDescent="0.25"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</row>
    <row r="1286" spans="10:20" x14ac:dyDescent="0.25"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</row>
    <row r="1287" spans="10:20" x14ac:dyDescent="0.25"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</row>
    <row r="1288" spans="10:20" x14ac:dyDescent="0.25"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</row>
    <row r="1289" spans="10:20" x14ac:dyDescent="0.25"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</row>
    <row r="1290" spans="10:20" x14ac:dyDescent="0.25"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</row>
    <row r="1291" spans="10:20" x14ac:dyDescent="0.25"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</row>
    <row r="1292" spans="10:20" x14ac:dyDescent="0.25"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</row>
    <row r="1293" spans="10:20" x14ac:dyDescent="0.25"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</row>
    <row r="1294" spans="10:20" x14ac:dyDescent="0.25"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</row>
    <row r="1295" spans="10:20" x14ac:dyDescent="0.25"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</row>
    <row r="1296" spans="10:20" x14ac:dyDescent="0.25"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</row>
    <row r="1297" spans="10:20" x14ac:dyDescent="0.25"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</row>
    <row r="1298" spans="10:20" x14ac:dyDescent="0.25"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</row>
    <row r="1299" spans="10:20" x14ac:dyDescent="0.25"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</row>
    <row r="1300" spans="10:20" x14ac:dyDescent="0.25"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</row>
    <row r="1301" spans="10:20" x14ac:dyDescent="0.25"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</row>
    <row r="1302" spans="10:20" x14ac:dyDescent="0.25"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</row>
    <row r="1303" spans="10:20" x14ac:dyDescent="0.25"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</row>
    <row r="1304" spans="10:20" x14ac:dyDescent="0.25"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</row>
    <row r="1305" spans="10:20" x14ac:dyDescent="0.25"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</row>
    <row r="1306" spans="10:20" x14ac:dyDescent="0.25"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</row>
    <row r="1307" spans="10:20" x14ac:dyDescent="0.25"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</row>
    <row r="1308" spans="10:20" x14ac:dyDescent="0.25"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</row>
    <row r="1309" spans="10:20" x14ac:dyDescent="0.25"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</row>
    <row r="1310" spans="10:20" x14ac:dyDescent="0.25"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</row>
    <row r="1311" spans="10:20" x14ac:dyDescent="0.25"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</row>
    <row r="1312" spans="10:20" x14ac:dyDescent="0.25"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</row>
    <row r="1313" spans="10:20" x14ac:dyDescent="0.25"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</row>
    <row r="1314" spans="10:20" x14ac:dyDescent="0.25"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</row>
    <row r="1315" spans="10:20" x14ac:dyDescent="0.25"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</row>
    <row r="1316" spans="10:20" x14ac:dyDescent="0.25"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</row>
    <row r="1317" spans="10:20" x14ac:dyDescent="0.25"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</row>
    <row r="1318" spans="10:20" x14ac:dyDescent="0.25"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</row>
    <row r="1319" spans="10:20" x14ac:dyDescent="0.25"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</row>
    <row r="1320" spans="10:20" x14ac:dyDescent="0.25"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</row>
    <row r="1321" spans="10:20" x14ac:dyDescent="0.25"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</row>
    <row r="1322" spans="10:20" x14ac:dyDescent="0.25"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</row>
    <row r="1323" spans="10:20" x14ac:dyDescent="0.25"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</row>
    <row r="1324" spans="10:20" x14ac:dyDescent="0.25"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</row>
    <row r="1325" spans="10:20" x14ac:dyDescent="0.25"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</row>
    <row r="1326" spans="10:20" x14ac:dyDescent="0.25"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</row>
    <row r="1327" spans="10:20" x14ac:dyDescent="0.25"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</row>
    <row r="1328" spans="10:20" x14ac:dyDescent="0.25"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</row>
    <row r="1329" spans="10:20" x14ac:dyDescent="0.25"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</row>
    <row r="1330" spans="10:20" x14ac:dyDescent="0.25"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</row>
    <row r="1331" spans="10:20" x14ac:dyDescent="0.25"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</row>
    <row r="1332" spans="10:20" x14ac:dyDescent="0.25"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</row>
    <row r="1333" spans="10:20" x14ac:dyDescent="0.25"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</row>
    <row r="1334" spans="10:20" x14ac:dyDescent="0.25"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</row>
    <row r="1335" spans="10:20" x14ac:dyDescent="0.25"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</row>
    <row r="1336" spans="10:20" x14ac:dyDescent="0.25"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</row>
    <row r="1337" spans="10:20" x14ac:dyDescent="0.25"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</row>
    <row r="1338" spans="10:20" x14ac:dyDescent="0.25"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</row>
    <row r="1339" spans="10:20" x14ac:dyDescent="0.25"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</row>
    <row r="1340" spans="10:20" x14ac:dyDescent="0.25"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</row>
    <row r="1341" spans="10:20" x14ac:dyDescent="0.25"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</row>
    <row r="1342" spans="10:20" x14ac:dyDescent="0.25"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</row>
    <row r="1343" spans="10:20" x14ac:dyDescent="0.25"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</row>
    <row r="1344" spans="10:20" x14ac:dyDescent="0.25"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</row>
    <row r="1345" spans="10:20" x14ac:dyDescent="0.25"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</row>
    <row r="1346" spans="10:20" x14ac:dyDescent="0.25"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</row>
    <row r="1347" spans="10:20" x14ac:dyDescent="0.25"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</row>
    <row r="1348" spans="10:20" x14ac:dyDescent="0.25"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</row>
    <row r="1349" spans="10:20" x14ac:dyDescent="0.25"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</row>
    <row r="1350" spans="10:20" x14ac:dyDescent="0.25"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</row>
    <row r="1351" spans="10:20" x14ac:dyDescent="0.25"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</row>
    <row r="1352" spans="10:20" x14ac:dyDescent="0.25"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</row>
    <row r="1353" spans="10:20" x14ac:dyDescent="0.25"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</row>
    <row r="1354" spans="10:20" x14ac:dyDescent="0.25"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</row>
    <row r="1355" spans="10:20" x14ac:dyDescent="0.25"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</row>
    <row r="1356" spans="10:20" x14ac:dyDescent="0.25"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</row>
    <row r="1357" spans="10:20" x14ac:dyDescent="0.25"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</row>
    <row r="1358" spans="10:20" x14ac:dyDescent="0.25"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</row>
    <row r="1359" spans="10:20" x14ac:dyDescent="0.25"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</row>
    <row r="1360" spans="10:20" x14ac:dyDescent="0.25"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</row>
    <row r="1361" spans="10:20" x14ac:dyDescent="0.25"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</row>
    <row r="1362" spans="10:20" x14ac:dyDescent="0.25"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</row>
    <row r="1363" spans="10:20" x14ac:dyDescent="0.25"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</row>
    <row r="1364" spans="10:20" x14ac:dyDescent="0.25"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</row>
    <row r="1365" spans="10:20" x14ac:dyDescent="0.25"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</row>
    <row r="1366" spans="10:20" x14ac:dyDescent="0.25"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</row>
    <row r="1367" spans="10:20" x14ac:dyDescent="0.25"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</row>
    <row r="1368" spans="10:20" x14ac:dyDescent="0.25"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</row>
    <row r="1369" spans="10:20" x14ac:dyDescent="0.25"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</row>
    <row r="1370" spans="10:20" x14ac:dyDescent="0.25"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</row>
    <row r="1371" spans="10:20" x14ac:dyDescent="0.25"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</row>
    <row r="1372" spans="10:20" x14ac:dyDescent="0.25"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</row>
    <row r="1373" spans="10:20" x14ac:dyDescent="0.25"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</row>
    <row r="1374" spans="10:20" x14ac:dyDescent="0.25"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</row>
    <row r="1375" spans="10:20" x14ac:dyDescent="0.25"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</row>
    <row r="1376" spans="10:20" x14ac:dyDescent="0.25"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</row>
    <row r="1377" spans="10:20" x14ac:dyDescent="0.25"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</row>
    <row r="1378" spans="10:20" x14ac:dyDescent="0.25"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</row>
    <row r="1379" spans="10:20" x14ac:dyDescent="0.25"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</row>
    <row r="1380" spans="10:20" x14ac:dyDescent="0.25"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</row>
    <row r="1381" spans="10:20" x14ac:dyDescent="0.25"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</row>
    <row r="1382" spans="10:20" x14ac:dyDescent="0.25"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</row>
    <row r="1383" spans="10:20" x14ac:dyDescent="0.25"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</row>
    <row r="1384" spans="10:20" x14ac:dyDescent="0.25"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</row>
    <row r="1385" spans="10:20" x14ac:dyDescent="0.25"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</row>
    <row r="1386" spans="10:20" x14ac:dyDescent="0.25"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</row>
    <row r="1387" spans="10:20" x14ac:dyDescent="0.25"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</row>
    <row r="1388" spans="10:20" x14ac:dyDescent="0.25"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</row>
    <row r="1389" spans="10:20" x14ac:dyDescent="0.25"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</row>
    <row r="1390" spans="10:20" x14ac:dyDescent="0.25"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</row>
    <row r="1391" spans="10:20" x14ac:dyDescent="0.25"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</row>
    <row r="1392" spans="10:20" x14ac:dyDescent="0.25"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</row>
    <row r="1393" spans="10:20" x14ac:dyDescent="0.25"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</row>
    <row r="1394" spans="10:20" x14ac:dyDescent="0.25"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</row>
    <row r="1395" spans="10:20" x14ac:dyDescent="0.25"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</row>
    <row r="1396" spans="10:20" x14ac:dyDescent="0.25"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</row>
    <row r="1397" spans="10:20" x14ac:dyDescent="0.25"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</row>
    <row r="1398" spans="10:20" x14ac:dyDescent="0.25"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</row>
    <row r="1399" spans="10:20" x14ac:dyDescent="0.25"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</row>
    <row r="1400" spans="10:20" x14ac:dyDescent="0.25"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</row>
    <row r="1401" spans="10:20" x14ac:dyDescent="0.25"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</row>
    <row r="1402" spans="10:20" x14ac:dyDescent="0.25"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</row>
    <row r="1403" spans="10:20" x14ac:dyDescent="0.25"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</row>
    <row r="1404" spans="10:20" x14ac:dyDescent="0.25"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</row>
    <row r="1405" spans="10:20" x14ac:dyDescent="0.25"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</row>
    <row r="1406" spans="10:20" x14ac:dyDescent="0.25"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</row>
    <row r="1407" spans="10:20" x14ac:dyDescent="0.25"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</row>
    <row r="1408" spans="10:20" x14ac:dyDescent="0.25"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</row>
    <row r="1409" spans="10:20" x14ac:dyDescent="0.25"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</row>
    <row r="1410" spans="10:20" x14ac:dyDescent="0.25"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</row>
    <row r="1411" spans="10:20" x14ac:dyDescent="0.25"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</row>
    <row r="1412" spans="10:20" x14ac:dyDescent="0.25"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</row>
    <row r="1413" spans="10:20" x14ac:dyDescent="0.25"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</row>
    <row r="1414" spans="10:20" x14ac:dyDescent="0.25"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</row>
    <row r="1415" spans="10:20" x14ac:dyDescent="0.25"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</row>
    <row r="1416" spans="10:20" x14ac:dyDescent="0.25"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</row>
    <row r="1417" spans="10:20" x14ac:dyDescent="0.25"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</row>
    <row r="1418" spans="10:20" x14ac:dyDescent="0.25"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</row>
    <row r="1419" spans="10:20" x14ac:dyDescent="0.25"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</row>
    <row r="1420" spans="10:20" x14ac:dyDescent="0.25"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</row>
    <row r="1421" spans="10:20" x14ac:dyDescent="0.25"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</row>
    <row r="1422" spans="10:20" x14ac:dyDescent="0.25"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</row>
    <row r="1423" spans="10:20" x14ac:dyDescent="0.25"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</row>
    <row r="1424" spans="10:20" x14ac:dyDescent="0.25"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</row>
    <row r="1425" spans="10:20" x14ac:dyDescent="0.25"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</row>
    <row r="1426" spans="10:20" x14ac:dyDescent="0.25"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</row>
    <row r="1427" spans="10:20" x14ac:dyDescent="0.25"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</row>
    <row r="1428" spans="10:20" x14ac:dyDescent="0.25"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</row>
    <row r="1429" spans="10:20" x14ac:dyDescent="0.25"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</row>
    <row r="1430" spans="10:20" x14ac:dyDescent="0.25"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</row>
    <row r="1431" spans="10:20" x14ac:dyDescent="0.25"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</row>
    <row r="1432" spans="10:20" x14ac:dyDescent="0.25"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</row>
    <row r="1433" spans="10:20" x14ac:dyDescent="0.25"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</row>
    <row r="1434" spans="10:20" x14ac:dyDescent="0.25"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</row>
    <row r="1435" spans="10:20" x14ac:dyDescent="0.25"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</row>
    <row r="1436" spans="10:20" x14ac:dyDescent="0.25"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</row>
    <row r="1437" spans="10:20" x14ac:dyDescent="0.25"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</row>
    <row r="1438" spans="10:20" x14ac:dyDescent="0.25"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</row>
    <row r="1439" spans="10:20" x14ac:dyDescent="0.25"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</row>
    <row r="1440" spans="10:20" x14ac:dyDescent="0.25"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</row>
    <row r="1441" spans="10:20" x14ac:dyDescent="0.25"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</row>
    <row r="1442" spans="10:20" x14ac:dyDescent="0.25"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</row>
    <row r="1443" spans="10:20" x14ac:dyDescent="0.25"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</row>
    <row r="1444" spans="10:20" x14ac:dyDescent="0.25"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</row>
    <row r="1445" spans="10:20" x14ac:dyDescent="0.25"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</row>
    <row r="1446" spans="10:20" x14ac:dyDescent="0.25"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</row>
    <row r="1447" spans="10:20" x14ac:dyDescent="0.25"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</row>
    <row r="1448" spans="10:20" x14ac:dyDescent="0.25"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</row>
    <row r="1449" spans="10:20" x14ac:dyDescent="0.25"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</row>
    <row r="1450" spans="10:20" x14ac:dyDescent="0.25"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</row>
    <row r="1451" spans="10:20" x14ac:dyDescent="0.25"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</row>
    <row r="1452" spans="10:20" x14ac:dyDescent="0.25"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</row>
    <row r="1453" spans="10:20" x14ac:dyDescent="0.25"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</row>
    <row r="1454" spans="10:20" x14ac:dyDescent="0.25"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</row>
    <row r="1455" spans="10:20" x14ac:dyDescent="0.25"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</row>
    <row r="1456" spans="10:20" x14ac:dyDescent="0.25"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</row>
    <row r="1457" spans="10:20" x14ac:dyDescent="0.25"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</row>
    <row r="1458" spans="10:20" x14ac:dyDescent="0.25"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</row>
    <row r="1459" spans="10:20" x14ac:dyDescent="0.25"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</row>
    <row r="1460" spans="10:20" x14ac:dyDescent="0.25"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</row>
    <row r="1461" spans="10:20" x14ac:dyDescent="0.25"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</row>
    <row r="1462" spans="10:20" x14ac:dyDescent="0.25"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</row>
    <row r="1463" spans="10:20" x14ac:dyDescent="0.25"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</row>
    <row r="1464" spans="10:20" x14ac:dyDescent="0.25"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</row>
    <row r="1465" spans="10:20" x14ac:dyDescent="0.25"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</row>
    <row r="1466" spans="10:20" x14ac:dyDescent="0.25"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</row>
    <row r="1467" spans="10:20" x14ac:dyDescent="0.25"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</row>
    <row r="1468" spans="10:20" x14ac:dyDescent="0.25"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</row>
    <row r="1469" spans="10:20" x14ac:dyDescent="0.25"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</row>
    <row r="1470" spans="10:20" x14ac:dyDescent="0.25"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</row>
    <row r="1471" spans="10:20" x14ac:dyDescent="0.25"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</row>
    <row r="1472" spans="10:20" x14ac:dyDescent="0.25"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</row>
    <row r="1473" spans="10:20" x14ac:dyDescent="0.25"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</row>
    <row r="1474" spans="10:20" x14ac:dyDescent="0.25"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</row>
    <row r="1475" spans="10:20" x14ac:dyDescent="0.25"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</row>
    <row r="1476" spans="10:20" x14ac:dyDescent="0.25"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</row>
    <row r="1477" spans="10:20" x14ac:dyDescent="0.25"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</row>
    <row r="1478" spans="10:20" x14ac:dyDescent="0.25"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</row>
    <row r="1479" spans="10:20" x14ac:dyDescent="0.25"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</row>
    <row r="1480" spans="10:20" x14ac:dyDescent="0.25"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</row>
    <row r="1481" spans="10:20" x14ac:dyDescent="0.25"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</row>
    <row r="1482" spans="10:20" x14ac:dyDescent="0.25"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</row>
    <row r="1483" spans="10:20" x14ac:dyDescent="0.25"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</row>
    <row r="1484" spans="10:20" x14ac:dyDescent="0.25"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</row>
    <row r="1485" spans="10:20" x14ac:dyDescent="0.25"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</row>
    <row r="1486" spans="10:20" x14ac:dyDescent="0.25"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</row>
    <row r="1487" spans="10:20" x14ac:dyDescent="0.25"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</row>
    <row r="1488" spans="10:20" x14ac:dyDescent="0.25"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</row>
    <row r="1489" spans="10:20" x14ac:dyDescent="0.25"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</row>
    <row r="1490" spans="10:20" x14ac:dyDescent="0.25"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</row>
    <row r="1491" spans="10:20" x14ac:dyDescent="0.25"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</row>
    <row r="1492" spans="10:20" x14ac:dyDescent="0.25"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</row>
    <row r="1493" spans="10:20" x14ac:dyDescent="0.25"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</row>
    <row r="1494" spans="10:20" x14ac:dyDescent="0.25"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</row>
    <row r="1495" spans="10:20" x14ac:dyDescent="0.25"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</row>
    <row r="1496" spans="10:20" x14ac:dyDescent="0.25"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</row>
    <row r="1497" spans="10:20" x14ac:dyDescent="0.25"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</row>
    <row r="1498" spans="10:20" x14ac:dyDescent="0.25"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</row>
    <row r="1499" spans="10:20" x14ac:dyDescent="0.25"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</row>
    <row r="1500" spans="10:20" x14ac:dyDescent="0.25"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</row>
    <row r="1501" spans="10:20" x14ac:dyDescent="0.25"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</row>
    <row r="1502" spans="10:20" x14ac:dyDescent="0.25"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</row>
    <row r="1503" spans="10:20" x14ac:dyDescent="0.25"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</row>
    <row r="1504" spans="10:20" x14ac:dyDescent="0.25"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</row>
    <row r="1505" spans="10:20" x14ac:dyDescent="0.25"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</row>
    <row r="1506" spans="10:20" x14ac:dyDescent="0.25"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</row>
    <row r="1507" spans="10:20" x14ac:dyDescent="0.25"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</row>
    <row r="1508" spans="10:20" x14ac:dyDescent="0.25"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</row>
    <row r="1509" spans="10:20" x14ac:dyDescent="0.25"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</row>
    <row r="1510" spans="10:20" x14ac:dyDescent="0.25"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</row>
    <row r="1511" spans="10:20" x14ac:dyDescent="0.25"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</row>
    <row r="1512" spans="10:20" x14ac:dyDescent="0.25"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</row>
    <row r="1513" spans="10:20" x14ac:dyDescent="0.25"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</row>
    <row r="1514" spans="10:20" x14ac:dyDescent="0.25"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</row>
    <row r="1515" spans="10:20" x14ac:dyDescent="0.25"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</row>
    <row r="1516" spans="10:20" x14ac:dyDescent="0.25"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</row>
    <row r="1517" spans="10:20" x14ac:dyDescent="0.25"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</row>
    <row r="1518" spans="10:20" x14ac:dyDescent="0.25"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</row>
    <row r="1519" spans="10:20" x14ac:dyDescent="0.25"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</row>
    <row r="1520" spans="10:20" x14ac:dyDescent="0.25"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</row>
    <row r="1521" spans="10:20" x14ac:dyDescent="0.25"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</row>
    <row r="1522" spans="10:20" x14ac:dyDescent="0.25"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</row>
    <row r="1523" spans="10:20" x14ac:dyDescent="0.25"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</row>
    <row r="1524" spans="10:20" x14ac:dyDescent="0.25"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</row>
    <row r="1525" spans="10:20" x14ac:dyDescent="0.25"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</row>
    <row r="1526" spans="10:20" x14ac:dyDescent="0.25"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</row>
    <row r="1527" spans="10:20" x14ac:dyDescent="0.25"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</row>
    <row r="1528" spans="10:20" x14ac:dyDescent="0.25"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</row>
    <row r="1529" spans="10:20" x14ac:dyDescent="0.25"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</row>
    <row r="1530" spans="10:20" x14ac:dyDescent="0.25"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</row>
    <row r="1531" spans="10:20" x14ac:dyDescent="0.25"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</row>
    <row r="1532" spans="10:20" x14ac:dyDescent="0.25"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</row>
    <row r="1533" spans="10:20" x14ac:dyDescent="0.25"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</row>
    <row r="1534" spans="10:20" x14ac:dyDescent="0.25"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</row>
    <row r="1535" spans="10:20" x14ac:dyDescent="0.25"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</row>
    <row r="1536" spans="10:20" x14ac:dyDescent="0.25"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</row>
    <row r="1537" spans="10:20" x14ac:dyDescent="0.25"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</row>
    <row r="1538" spans="10:20" x14ac:dyDescent="0.25"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</row>
    <row r="1539" spans="10:20" x14ac:dyDescent="0.25"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</row>
    <row r="1540" spans="10:20" x14ac:dyDescent="0.25"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</row>
    <row r="1541" spans="10:20" x14ac:dyDescent="0.25"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</row>
    <row r="1542" spans="10:20" x14ac:dyDescent="0.25"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</row>
    <row r="1543" spans="10:20" x14ac:dyDescent="0.25"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</row>
    <row r="1544" spans="10:20" x14ac:dyDescent="0.25"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</row>
    <row r="1545" spans="10:20" x14ac:dyDescent="0.25"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</row>
    <row r="1546" spans="10:20" x14ac:dyDescent="0.25"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</row>
    <row r="1547" spans="10:20" x14ac:dyDescent="0.25"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</row>
    <row r="1548" spans="10:20" x14ac:dyDescent="0.25"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</row>
    <row r="1549" spans="10:20" x14ac:dyDescent="0.25"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</row>
    <row r="1550" spans="10:20" x14ac:dyDescent="0.25"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</row>
    <row r="1551" spans="10:20" x14ac:dyDescent="0.25"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</row>
    <row r="1552" spans="10:20" x14ac:dyDescent="0.25"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</row>
    <row r="1553" spans="10:20" x14ac:dyDescent="0.25"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</row>
    <row r="1554" spans="10:20" x14ac:dyDescent="0.25"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</row>
    <row r="1555" spans="10:20" x14ac:dyDescent="0.25"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</row>
    <row r="1556" spans="10:20" x14ac:dyDescent="0.25"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</row>
    <row r="1557" spans="10:20" x14ac:dyDescent="0.25"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</row>
    <row r="1558" spans="10:20" x14ac:dyDescent="0.25"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</row>
    <row r="1559" spans="10:20" x14ac:dyDescent="0.25"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</row>
    <row r="1560" spans="10:20" x14ac:dyDescent="0.25"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</row>
    <row r="1561" spans="10:20" x14ac:dyDescent="0.25"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</row>
    <row r="1562" spans="10:20" x14ac:dyDescent="0.25"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</row>
    <row r="1563" spans="10:20" x14ac:dyDescent="0.25"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</row>
    <row r="1564" spans="10:20" x14ac:dyDescent="0.25"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</row>
    <row r="1565" spans="10:20" x14ac:dyDescent="0.25"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</row>
    <row r="1566" spans="10:20" x14ac:dyDescent="0.25"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</row>
    <row r="1567" spans="10:20" x14ac:dyDescent="0.25"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</row>
    <row r="1568" spans="10:20" x14ac:dyDescent="0.25"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</row>
    <row r="1569" spans="10:20" x14ac:dyDescent="0.25"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</row>
    <row r="1570" spans="10:20" x14ac:dyDescent="0.25"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</row>
    <row r="1571" spans="10:20" x14ac:dyDescent="0.25"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</row>
    <row r="1572" spans="10:20" x14ac:dyDescent="0.25"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</row>
    <row r="1573" spans="10:20" x14ac:dyDescent="0.25"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</row>
    <row r="1574" spans="10:20" x14ac:dyDescent="0.25"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</row>
    <row r="1575" spans="10:20" x14ac:dyDescent="0.25"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</row>
    <row r="1576" spans="10:20" x14ac:dyDescent="0.25"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</row>
    <row r="1577" spans="10:20" x14ac:dyDescent="0.25"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</row>
    <row r="1578" spans="10:20" x14ac:dyDescent="0.25"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</row>
    <row r="1579" spans="10:20" x14ac:dyDescent="0.25"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</row>
    <row r="1580" spans="10:20" x14ac:dyDescent="0.25"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</row>
    <row r="1581" spans="10:20" x14ac:dyDescent="0.25"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</row>
    <row r="1582" spans="10:20" x14ac:dyDescent="0.25"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</row>
    <row r="1583" spans="10:20" x14ac:dyDescent="0.25"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</row>
    <row r="1584" spans="10:20" x14ac:dyDescent="0.25"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</row>
    <row r="1585" spans="10:20" x14ac:dyDescent="0.25"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</row>
    <row r="1586" spans="10:20" x14ac:dyDescent="0.25"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</row>
    <row r="1587" spans="10:20" x14ac:dyDescent="0.25"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</row>
    <row r="1588" spans="10:20" x14ac:dyDescent="0.25"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</row>
    <row r="1589" spans="10:20" x14ac:dyDescent="0.25"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</row>
    <row r="1590" spans="10:20" x14ac:dyDescent="0.25"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</row>
    <row r="1591" spans="10:20" x14ac:dyDescent="0.25"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</row>
    <row r="1592" spans="10:20" x14ac:dyDescent="0.25"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</row>
    <row r="1593" spans="10:20" x14ac:dyDescent="0.25"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</row>
    <row r="1594" spans="10:20" x14ac:dyDescent="0.25"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</row>
    <row r="1595" spans="10:20" x14ac:dyDescent="0.25"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</row>
    <row r="1596" spans="10:20" x14ac:dyDescent="0.25"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</row>
    <row r="1597" spans="10:20" x14ac:dyDescent="0.25"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</row>
    <row r="1598" spans="10:20" x14ac:dyDescent="0.25"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</row>
    <row r="1599" spans="10:20" x14ac:dyDescent="0.25"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</row>
    <row r="1600" spans="10:20" x14ac:dyDescent="0.25"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</row>
    <row r="1601" spans="10:20" x14ac:dyDescent="0.25"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</row>
    <row r="1602" spans="10:20" x14ac:dyDescent="0.25"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</row>
    <row r="1603" spans="10:20" x14ac:dyDescent="0.25"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</row>
    <row r="1604" spans="10:20" x14ac:dyDescent="0.25"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</row>
    <row r="1605" spans="10:20" x14ac:dyDescent="0.25"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</row>
    <row r="1606" spans="10:20" x14ac:dyDescent="0.25"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</row>
    <row r="1607" spans="10:20" x14ac:dyDescent="0.25"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</row>
    <row r="1608" spans="10:20" x14ac:dyDescent="0.25"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</row>
    <row r="1609" spans="10:20" x14ac:dyDescent="0.25"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</row>
    <row r="1610" spans="10:20" x14ac:dyDescent="0.25"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</row>
    <row r="1611" spans="10:20" x14ac:dyDescent="0.25"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</row>
    <row r="1612" spans="10:20" x14ac:dyDescent="0.25"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</row>
    <row r="1613" spans="10:20" x14ac:dyDescent="0.25"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</row>
    <row r="1614" spans="10:20" x14ac:dyDescent="0.25"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</row>
    <row r="1615" spans="10:20" x14ac:dyDescent="0.25"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</row>
    <row r="1616" spans="10:20" x14ac:dyDescent="0.25"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</row>
    <row r="1617" spans="10:20" x14ac:dyDescent="0.25"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</row>
    <row r="1618" spans="10:20" x14ac:dyDescent="0.25"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</row>
    <row r="1619" spans="10:20" x14ac:dyDescent="0.25"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</row>
    <row r="1620" spans="10:20" x14ac:dyDescent="0.25"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</row>
    <row r="1621" spans="10:20" x14ac:dyDescent="0.25"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</row>
    <row r="1622" spans="10:20" x14ac:dyDescent="0.25"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</row>
    <row r="1623" spans="10:20" x14ac:dyDescent="0.25"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</row>
    <row r="1624" spans="10:20" x14ac:dyDescent="0.25"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</row>
    <row r="1625" spans="10:20" x14ac:dyDescent="0.25"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</row>
    <row r="1626" spans="10:20" x14ac:dyDescent="0.25"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</row>
    <row r="1627" spans="10:20" x14ac:dyDescent="0.25"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</row>
    <row r="1628" spans="10:20" x14ac:dyDescent="0.25"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</row>
    <row r="1629" spans="10:20" x14ac:dyDescent="0.25"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</row>
    <row r="1630" spans="10:20" x14ac:dyDescent="0.25"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</row>
    <row r="1631" spans="10:20" x14ac:dyDescent="0.25"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</row>
    <row r="1632" spans="10:20" x14ac:dyDescent="0.25"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</row>
    <row r="1633" spans="10:20" x14ac:dyDescent="0.25"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</row>
    <row r="1634" spans="10:20" x14ac:dyDescent="0.25"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</row>
    <row r="1635" spans="10:20" x14ac:dyDescent="0.25"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</row>
    <row r="1636" spans="10:20" x14ac:dyDescent="0.25"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</row>
    <row r="1637" spans="10:20" x14ac:dyDescent="0.25"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</row>
    <row r="1638" spans="10:20" x14ac:dyDescent="0.25"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</row>
    <row r="1639" spans="10:20" x14ac:dyDescent="0.25"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</row>
    <row r="1640" spans="10:20" x14ac:dyDescent="0.25"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</row>
    <row r="1641" spans="10:20" x14ac:dyDescent="0.25"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</row>
    <row r="1642" spans="10:20" x14ac:dyDescent="0.25"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</row>
    <row r="1643" spans="10:20" x14ac:dyDescent="0.25"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</row>
    <row r="1644" spans="10:20" x14ac:dyDescent="0.25"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</row>
    <row r="1645" spans="10:20" x14ac:dyDescent="0.25"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</row>
    <row r="1646" spans="10:20" x14ac:dyDescent="0.25"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</row>
    <row r="1647" spans="10:20" x14ac:dyDescent="0.25"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</row>
    <row r="1648" spans="10:20" x14ac:dyDescent="0.25"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</row>
    <row r="1649" spans="10:20" x14ac:dyDescent="0.25"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</row>
    <row r="1650" spans="10:20" x14ac:dyDescent="0.25"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</row>
    <row r="1651" spans="10:20" x14ac:dyDescent="0.25"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</row>
    <row r="1652" spans="10:20" x14ac:dyDescent="0.25"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</row>
    <row r="1653" spans="10:20" x14ac:dyDescent="0.25"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</row>
    <row r="1654" spans="10:20" x14ac:dyDescent="0.25"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</row>
    <row r="1655" spans="10:20" x14ac:dyDescent="0.25"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</row>
    <row r="1656" spans="10:20" x14ac:dyDescent="0.25"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</row>
    <row r="1657" spans="10:20" x14ac:dyDescent="0.25"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</row>
    <row r="1658" spans="10:20" x14ac:dyDescent="0.25"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</row>
    <row r="1659" spans="10:20" x14ac:dyDescent="0.25"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</row>
    <row r="1660" spans="10:20" x14ac:dyDescent="0.25"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</row>
    <row r="1661" spans="10:20" x14ac:dyDescent="0.25"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</row>
    <row r="1662" spans="10:20" x14ac:dyDescent="0.25"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</row>
    <row r="1663" spans="10:20" x14ac:dyDescent="0.25"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</row>
    <row r="1664" spans="10:20" x14ac:dyDescent="0.25"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</row>
    <row r="1665" spans="10:20" x14ac:dyDescent="0.25"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</row>
    <row r="1666" spans="10:20" x14ac:dyDescent="0.25"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</row>
    <row r="1667" spans="10:20" x14ac:dyDescent="0.25"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</row>
    <row r="1668" spans="10:20" x14ac:dyDescent="0.25"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</row>
    <row r="1669" spans="10:20" x14ac:dyDescent="0.25"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</row>
    <row r="1670" spans="10:20" x14ac:dyDescent="0.25"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</row>
    <row r="1671" spans="10:20" x14ac:dyDescent="0.25"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</row>
    <row r="1672" spans="10:20" x14ac:dyDescent="0.25"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</row>
    <row r="1673" spans="10:20" x14ac:dyDescent="0.25"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</row>
    <row r="1674" spans="10:20" x14ac:dyDescent="0.25"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</row>
    <row r="1675" spans="10:20" x14ac:dyDescent="0.25"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</row>
    <row r="1676" spans="10:20" x14ac:dyDescent="0.25"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</row>
    <row r="1677" spans="10:20" x14ac:dyDescent="0.25"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</row>
    <row r="1678" spans="10:20" x14ac:dyDescent="0.25"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</row>
    <row r="1679" spans="10:20" x14ac:dyDescent="0.25"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</row>
    <row r="1680" spans="10:20" x14ac:dyDescent="0.25"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</row>
    <row r="1681" spans="10:20" x14ac:dyDescent="0.25"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</row>
    <row r="1682" spans="10:20" x14ac:dyDescent="0.25"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</row>
    <row r="1683" spans="10:20" x14ac:dyDescent="0.25"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</row>
    <row r="1684" spans="10:20" x14ac:dyDescent="0.25"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</row>
    <row r="1685" spans="10:20" x14ac:dyDescent="0.25"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</row>
    <row r="1686" spans="10:20" x14ac:dyDescent="0.25"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</row>
    <row r="1687" spans="10:20" x14ac:dyDescent="0.25"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</row>
    <row r="1688" spans="10:20" x14ac:dyDescent="0.25"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</row>
    <row r="1689" spans="10:20" x14ac:dyDescent="0.25"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</row>
    <row r="1690" spans="10:20" x14ac:dyDescent="0.25"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</row>
    <row r="1691" spans="10:20" x14ac:dyDescent="0.25"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</row>
    <row r="1692" spans="10:20" x14ac:dyDescent="0.25"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</row>
    <row r="1693" spans="10:20" x14ac:dyDescent="0.25"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</row>
    <row r="1694" spans="10:20" x14ac:dyDescent="0.25"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</row>
    <row r="1695" spans="10:20" x14ac:dyDescent="0.25"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</row>
    <row r="1696" spans="10:20" x14ac:dyDescent="0.25"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</row>
    <row r="1697" spans="10:20" x14ac:dyDescent="0.25"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</row>
    <row r="1698" spans="10:20" x14ac:dyDescent="0.25"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</row>
    <row r="1699" spans="10:20" x14ac:dyDescent="0.25"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</row>
    <row r="1700" spans="10:20" x14ac:dyDescent="0.25"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</row>
    <row r="1701" spans="10:20" x14ac:dyDescent="0.25"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</row>
    <row r="1702" spans="10:20" x14ac:dyDescent="0.25"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</row>
    <row r="1703" spans="10:20" x14ac:dyDescent="0.25"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</row>
    <row r="1704" spans="10:20" x14ac:dyDescent="0.25"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</row>
    <row r="1705" spans="10:20" x14ac:dyDescent="0.25"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</row>
    <row r="1706" spans="10:20" x14ac:dyDescent="0.25"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</row>
    <row r="1707" spans="10:20" x14ac:dyDescent="0.25"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</row>
    <row r="1708" spans="10:20" x14ac:dyDescent="0.25"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</row>
  </sheetData>
  <sheetProtection selectLockedCells="1"/>
  <mergeCells count="6">
    <mergeCell ref="E14:H14"/>
    <mergeCell ref="B2:H2"/>
    <mergeCell ref="G3:H3"/>
    <mergeCell ref="G4:H4"/>
    <mergeCell ref="G5:H5"/>
    <mergeCell ref="G6:H6"/>
  </mergeCells>
  <dataValidations count="1">
    <dataValidation type="list" allowBlank="1" showInputMessage="1" showErrorMessage="1" sqref="E14:H14">
      <formula1>$L$3:$L$10</formula1>
    </dataValidation>
  </dataValidations>
  <hyperlinks>
    <hyperlink ref="B3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Metric</vt:lpstr>
      <vt:lpstr>SI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cp:lastPrinted>2014-07-12T16:17:58Z</cp:lastPrinted>
  <dcterms:created xsi:type="dcterms:W3CDTF">2014-07-07T15:44:19Z</dcterms:created>
  <dcterms:modified xsi:type="dcterms:W3CDTF">2015-12-27T15:12:52Z</dcterms:modified>
</cp:coreProperties>
</file>