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ocalUserData\User-data\sliczno1\GitHub\Parameter_fitting_casadi\SFE - InternalEnergy\"/>
    </mc:Choice>
  </mc:AlternateContent>
  <xr:revisionPtr revIDLastSave="0" documentId="13_ncr:1_{573387D3-B10F-44C0-BD70-ACE7B92CA0D7}" xr6:coauthVersionLast="47" xr6:coauthVersionMax="47" xr10:uidLastSave="{00000000-0000-0000-0000-000000000000}"/>
  <bookViews>
    <workbookView xWindow="38280" yWindow="-7230" windowWidth="16440" windowHeight="28440" xr2:uid="{CB37A976-4C40-4294-9B4D-80D2518821E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4" i="1" l="1"/>
  <c r="F23" i="1"/>
  <c r="F22" i="1"/>
  <c r="F21" i="1"/>
  <c r="F20" i="1"/>
  <c r="F19" i="1"/>
  <c r="F18" i="1"/>
  <c r="F17" i="1"/>
  <c r="F16" i="1"/>
  <c r="F25" i="1"/>
  <c r="F32" i="1" s="1"/>
  <c r="F14" i="1"/>
  <c r="F13" i="1"/>
  <c r="H5" i="1"/>
  <c r="H6" i="1"/>
  <c r="H7" i="1"/>
  <c r="H8" i="1"/>
  <c r="H9" i="1"/>
  <c r="H4" i="1"/>
  <c r="F15" i="1"/>
  <c r="F12" i="1"/>
  <c r="F11" i="1"/>
  <c r="F10" i="1"/>
  <c r="H10" i="1" s="1"/>
  <c r="F26" i="1" l="1"/>
  <c r="H26" i="1" s="1"/>
  <c r="F27" i="1"/>
  <c r="F28" i="1"/>
  <c r="F29" i="1"/>
  <c r="F31" i="1"/>
  <c r="F30" i="1"/>
  <c r="F33" i="1"/>
  <c r="H20" i="1"/>
  <c r="H22" i="1"/>
  <c r="H13" i="1"/>
  <c r="H23" i="1"/>
  <c r="H11" i="1"/>
  <c r="H12" i="1"/>
  <c r="H14" i="1"/>
  <c r="H15" i="1"/>
  <c r="H16" i="1"/>
  <c r="H17" i="1"/>
  <c r="H18" i="1"/>
  <c r="H19" i="1"/>
  <c r="H21" i="1"/>
  <c r="H25" i="1"/>
  <c r="H24" i="1"/>
  <c r="H27" i="1" l="1"/>
  <c r="H31" i="1"/>
  <c r="H30" i="1"/>
  <c r="H29" i="1"/>
  <c r="H32" i="1"/>
  <c r="H28" i="1"/>
  <c r="H33" i="1"/>
</calcChain>
</file>

<file path=xl/sharedStrings.xml><?xml version="1.0" encoding="utf-8"?>
<sst xmlns="http://schemas.openxmlformats.org/spreadsheetml/2006/main" count="6" uniqueCount="6">
  <si>
    <t>Flow l/min</t>
  </si>
  <si>
    <t>Time min</t>
  </si>
  <si>
    <t>Mass g</t>
  </si>
  <si>
    <t>T</t>
  </si>
  <si>
    <t>P</t>
  </si>
  <si>
    <t>RHO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</si>
</sst>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Sheet1!$F$2</c:f>
              <c:strCache>
                <c:ptCount val="1"/>
                <c:pt idx="0">
                  <c:v>Mass 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Sheet1!$E$3:$E$33</c:f>
              <c:numCache>
                <c:formatCode>General</c:formatCode>
                <c:ptCount val="3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</c:numCache>
            </c:numRef>
          </c:xVal>
          <c:yVal>
            <c:numRef>
              <c:f>Sheet1!$F$3:$F$33</c:f>
              <c:numCache>
                <c:formatCode>General</c:formatCode>
                <c:ptCount val="31"/>
                <c:pt idx="0" formatCode="0.00">
                  <c:v>0</c:v>
                </c:pt>
                <c:pt idx="1">
                  <c:v>1.7</c:v>
                </c:pt>
                <c:pt idx="2">
                  <c:v>5.7</c:v>
                </c:pt>
                <c:pt idx="3">
                  <c:v>10.9</c:v>
                </c:pt>
                <c:pt idx="4">
                  <c:v>17.8</c:v>
                </c:pt>
                <c:pt idx="5">
                  <c:v>24.9</c:v>
                </c:pt>
                <c:pt idx="6">
                  <c:v>30.3</c:v>
                </c:pt>
                <c:pt idx="7">
                  <c:v>34</c:v>
                </c:pt>
                <c:pt idx="8">
                  <c:v>37.5</c:v>
                </c:pt>
                <c:pt idx="9">
                  <c:v>40.1</c:v>
                </c:pt>
                <c:pt idx="10">
                  <c:v>42.8</c:v>
                </c:pt>
                <c:pt idx="11">
                  <c:v>45.2</c:v>
                </c:pt>
                <c:pt idx="12">
                  <c:v>47.6</c:v>
                </c:pt>
                <c:pt idx="13">
                  <c:v>49.6</c:v>
                </c:pt>
                <c:pt idx="14">
                  <c:v>51.2</c:v>
                </c:pt>
                <c:pt idx="15">
                  <c:v>52.900000000000006</c:v>
                </c:pt>
                <c:pt idx="16">
                  <c:v>54.400000000000006</c:v>
                </c:pt>
                <c:pt idx="17">
                  <c:v>55.8</c:v>
                </c:pt>
                <c:pt idx="18">
                  <c:v>56.7</c:v>
                </c:pt>
                <c:pt idx="19">
                  <c:v>57.7</c:v>
                </c:pt>
                <c:pt idx="20">
                  <c:v>58.6</c:v>
                </c:pt>
                <c:pt idx="21">
                  <c:v>59.6</c:v>
                </c:pt>
                <c:pt idx="22">
                  <c:v>60.400000000000006</c:v>
                </c:pt>
                <c:pt idx="23">
                  <c:v>61.400000000000006</c:v>
                </c:pt>
                <c:pt idx="24">
                  <c:v>62.400000000000006</c:v>
                </c:pt>
                <c:pt idx="25">
                  <c:v>63.300000000000004</c:v>
                </c:pt>
                <c:pt idx="26">
                  <c:v>64</c:v>
                </c:pt>
                <c:pt idx="27">
                  <c:v>64.800000000000011</c:v>
                </c:pt>
                <c:pt idx="28">
                  <c:v>65.7</c:v>
                </c:pt>
                <c:pt idx="29">
                  <c:v>66.2</c:v>
                </c:pt>
                <c:pt idx="30">
                  <c:v>66.800000000000011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A63-4C0F-BE09-87AC50F99D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6338272"/>
        <c:axId val="756345344"/>
      </c:scatterChart>
      <c:valAx>
        <c:axId val="756338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345344"/>
        <c:crosses val="autoZero"/>
        <c:crossBetween val="midCat"/>
      </c:valAx>
      <c:valAx>
        <c:axId val="75634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338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Sheet1!$H$4:$H$33</c:f>
              <c:numCache>
                <c:formatCode>0.00</c:formatCode>
                <c:ptCount val="30"/>
                <c:pt idx="0">
                  <c:v>1.7</c:v>
                </c:pt>
                <c:pt idx="1">
                  <c:v>4</c:v>
                </c:pt>
                <c:pt idx="2">
                  <c:v>5.2</c:v>
                </c:pt>
                <c:pt idx="3">
                  <c:v>6.9</c:v>
                </c:pt>
                <c:pt idx="4">
                  <c:v>7.0999999999999979</c:v>
                </c:pt>
                <c:pt idx="5">
                  <c:v>5.4000000000000021</c:v>
                </c:pt>
                <c:pt idx="6">
                  <c:v>3.6999999999999993</c:v>
                </c:pt>
                <c:pt idx="7">
                  <c:v>3.5</c:v>
                </c:pt>
                <c:pt idx="8">
                  <c:v>2.6000000000000014</c:v>
                </c:pt>
                <c:pt idx="9">
                  <c:v>2.6999999999999957</c:v>
                </c:pt>
                <c:pt idx="10">
                  <c:v>2.4000000000000057</c:v>
                </c:pt>
                <c:pt idx="11">
                  <c:v>2.3999999999999986</c:v>
                </c:pt>
                <c:pt idx="12">
                  <c:v>2</c:v>
                </c:pt>
                <c:pt idx="13">
                  <c:v>1.6000000000000014</c:v>
                </c:pt>
                <c:pt idx="14">
                  <c:v>1.7000000000000028</c:v>
                </c:pt>
                <c:pt idx="15">
                  <c:v>1.5</c:v>
                </c:pt>
                <c:pt idx="16">
                  <c:v>1.3999999999999915</c:v>
                </c:pt>
                <c:pt idx="17">
                  <c:v>0.90000000000000568</c:v>
                </c:pt>
                <c:pt idx="18">
                  <c:v>1</c:v>
                </c:pt>
                <c:pt idx="19">
                  <c:v>0.89999999999999858</c:v>
                </c:pt>
                <c:pt idx="20">
                  <c:v>1</c:v>
                </c:pt>
                <c:pt idx="21">
                  <c:v>0.80000000000000426</c:v>
                </c:pt>
                <c:pt idx="22">
                  <c:v>1</c:v>
                </c:pt>
                <c:pt idx="23">
                  <c:v>1</c:v>
                </c:pt>
                <c:pt idx="24">
                  <c:v>0.89999999999999858</c:v>
                </c:pt>
                <c:pt idx="25">
                  <c:v>0.69999999999999574</c:v>
                </c:pt>
                <c:pt idx="26">
                  <c:v>0.80000000000001137</c:v>
                </c:pt>
                <c:pt idx="27">
                  <c:v>0.89999999999999147</c:v>
                </c:pt>
                <c:pt idx="28">
                  <c:v>0.5</c:v>
                </c:pt>
                <c:pt idx="29">
                  <c:v>0.60000000000000853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533-4EBE-B34F-E6B2F454B3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6306656"/>
        <c:axId val="756307904"/>
      </c:scatterChart>
      <c:valAx>
        <c:axId val="756306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307904"/>
        <c:crosses val="autoZero"/>
        <c:crossBetween val="midCat"/>
      </c:valAx>
      <c:valAx>
        <c:axId val="75630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306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200025</xdr:colOff>
      <xdr:row>18</xdr:row>
      <xdr:rowOff>123825</xdr:rowOff>
    </xdr:from>
    <xdr:to>
      <xdr:col>14</xdr:col>
      <xdr:colOff>200025</xdr:colOff>
      <xdr:row>33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6D2510-EA52-7A31-9F24-56A71EA7CB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33337</xdr:colOff>
      <xdr:row>3</xdr:row>
      <xdr:rowOff>42862</xdr:rowOff>
    </xdr:from>
    <xdr:to>
      <xdr:col>14</xdr:col>
      <xdr:colOff>33337</xdr:colOff>
      <xdr:row>17</xdr:row>
      <xdr:rowOff>119062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BCF53C3-053D-1832-6D38-5F9E2F891C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366F4-B01F-44EF-ACA0-ABD71699AEC9}">
  <dimension ref="B2:H33"/>
  <sheetViews>
    <sheetView tabSelected="1" topLeftCell="B1" workbookViewId="0">
      <selection activeCell="F9" sqref="F9"/>
    </sheetView>
  </sheetViews>
  <sheetFormatPr defaultRowHeight="15" x14ac:dyDescent="0.2"/>
  <sheetData>
    <row r="2" spans="2:8" x14ac:dyDescent="0.2">
      <c r="B2" t="s">
        <v>3</v>
      </c>
      <c r="C2" t="s">
        <v>4</v>
      </c>
      <c r="D2" t="s">
        <v>5</v>
      </c>
      <c r="E2" t="s">
        <v>1</v>
      </c>
      <c r="F2" t="s">
        <v>2</v>
      </c>
      <c r="G2" t="s">
        <v>0</v>
      </c>
    </row>
    <row r="3" spans="2:8" x14ac:dyDescent="0.2">
      <c r="B3">
        <v>40</v>
      </c>
      <c r="C3">
        <v>200</v>
      </c>
      <c r="D3">
        <v>829.37139999999999</v>
      </c>
      <c r="E3">
        <v>0</v>
      </c>
      <c r="F3" s="1">
        <v>0</v>
      </c>
      <c r="G3">
        <v>0</v>
      </c>
    </row>
    <row r="4" spans="2:8" x14ac:dyDescent="0.2">
      <c r="E4">
        <v>5</v>
      </c>
      <c r="F4">
        <v>1.7</v>
      </c>
      <c r="G4">
        <v>0.38</v>
      </c>
      <c r="H4" s="1">
        <f>F4-F3</f>
        <v>1.7</v>
      </c>
    </row>
    <row r="5" spans="2:8" x14ac:dyDescent="0.2">
      <c r="E5">
        <v>10</v>
      </c>
      <c r="F5">
        <v>5.7</v>
      </c>
      <c r="G5">
        <v>0.4</v>
      </c>
      <c r="H5" s="1">
        <f t="shared" ref="H5:H33" si="0">F5-F4</f>
        <v>4</v>
      </c>
    </row>
    <row r="6" spans="2:8" x14ac:dyDescent="0.2">
      <c r="E6">
        <v>15</v>
      </c>
      <c r="F6">
        <v>10.9</v>
      </c>
      <c r="G6">
        <v>0.45</v>
      </c>
      <c r="H6" s="1">
        <f t="shared" si="0"/>
        <v>5.2</v>
      </c>
    </row>
    <row r="7" spans="2:8" x14ac:dyDescent="0.2">
      <c r="E7">
        <v>20</v>
      </c>
      <c r="F7">
        <v>17.8</v>
      </c>
      <c r="G7">
        <v>0.38</v>
      </c>
      <c r="H7" s="1">
        <f t="shared" si="0"/>
        <v>6.9</v>
      </c>
    </row>
    <row r="8" spans="2:8" x14ac:dyDescent="0.2">
      <c r="E8">
        <v>25</v>
      </c>
      <c r="F8">
        <v>24.9</v>
      </c>
      <c r="G8">
        <v>0.42</v>
      </c>
      <c r="H8" s="1">
        <f t="shared" si="0"/>
        <v>7.0999999999999979</v>
      </c>
    </row>
    <row r="9" spans="2:8" x14ac:dyDescent="0.2">
      <c r="E9">
        <v>30</v>
      </c>
      <c r="F9">
        <v>30.3</v>
      </c>
      <c r="G9">
        <v>0.39</v>
      </c>
      <c r="H9" s="1">
        <f t="shared" si="0"/>
        <v>5.4000000000000021</v>
      </c>
    </row>
    <row r="10" spans="2:8" x14ac:dyDescent="0.2">
      <c r="E10">
        <v>35</v>
      </c>
      <c r="F10">
        <f>F9+3.7</f>
        <v>34</v>
      </c>
      <c r="G10">
        <v>0.4</v>
      </c>
      <c r="H10" s="1">
        <f t="shared" si="0"/>
        <v>3.6999999999999993</v>
      </c>
    </row>
    <row r="11" spans="2:8" x14ac:dyDescent="0.2">
      <c r="E11">
        <v>40</v>
      </c>
      <c r="F11">
        <f>F9+7.2</f>
        <v>37.5</v>
      </c>
      <c r="G11">
        <v>0.42</v>
      </c>
      <c r="H11" s="1">
        <f t="shared" si="0"/>
        <v>3.5</v>
      </c>
    </row>
    <row r="12" spans="2:8" x14ac:dyDescent="0.2">
      <c r="E12">
        <v>45</v>
      </c>
      <c r="F12">
        <f>F9+9.8</f>
        <v>40.1</v>
      </c>
      <c r="G12">
        <v>0.38</v>
      </c>
      <c r="H12" s="1">
        <f t="shared" si="0"/>
        <v>2.6000000000000014</v>
      </c>
    </row>
    <row r="13" spans="2:8" x14ac:dyDescent="0.2">
      <c r="E13">
        <v>50</v>
      </c>
      <c r="F13">
        <f>F9+12.5</f>
        <v>42.8</v>
      </c>
      <c r="G13">
        <v>0.36</v>
      </c>
      <c r="H13" s="1">
        <f t="shared" si="0"/>
        <v>2.6999999999999957</v>
      </c>
    </row>
    <row r="14" spans="2:8" x14ac:dyDescent="0.2">
      <c r="E14">
        <v>55</v>
      </c>
      <c r="F14">
        <f>F9+14.9</f>
        <v>45.2</v>
      </c>
      <c r="G14">
        <v>0.38</v>
      </c>
      <c r="H14" s="1">
        <f t="shared" si="0"/>
        <v>2.4000000000000057</v>
      </c>
    </row>
    <row r="15" spans="2:8" x14ac:dyDescent="0.2">
      <c r="E15">
        <v>60</v>
      </c>
      <c r="F15">
        <f>F9+17.3</f>
        <v>47.6</v>
      </c>
      <c r="G15">
        <v>0.36</v>
      </c>
      <c r="H15" s="1">
        <f t="shared" si="0"/>
        <v>2.3999999999999986</v>
      </c>
    </row>
    <row r="16" spans="2:8" x14ac:dyDescent="0.2">
      <c r="E16">
        <v>65</v>
      </c>
      <c r="F16">
        <f>F9+19.3</f>
        <v>49.6</v>
      </c>
      <c r="G16">
        <v>0.35</v>
      </c>
      <c r="H16" s="1">
        <f t="shared" si="0"/>
        <v>2</v>
      </c>
    </row>
    <row r="17" spans="5:8" x14ac:dyDescent="0.2">
      <c r="E17">
        <v>70</v>
      </c>
      <c r="F17">
        <f>F9+20.9</f>
        <v>51.2</v>
      </c>
      <c r="G17">
        <v>0.37</v>
      </c>
      <c r="H17" s="1">
        <f t="shared" si="0"/>
        <v>1.6000000000000014</v>
      </c>
    </row>
    <row r="18" spans="5:8" x14ac:dyDescent="0.2">
      <c r="E18">
        <v>75</v>
      </c>
      <c r="F18">
        <f>F9+22.6</f>
        <v>52.900000000000006</v>
      </c>
      <c r="G18">
        <v>0.38</v>
      </c>
      <c r="H18" s="1">
        <f t="shared" si="0"/>
        <v>1.7000000000000028</v>
      </c>
    </row>
    <row r="19" spans="5:8" x14ac:dyDescent="0.2">
      <c r="E19">
        <v>80</v>
      </c>
      <c r="F19">
        <f>F9+24.1</f>
        <v>54.400000000000006</v>
      </c>
      <c r="G19">
        <v>0.37</v>
      </c>
      <c r="H19" s="1">
        <f t="shared" si="0"/>
        <v>1.5</v>
      </c>
    </row>
    <row r="20" spans="5:8" x14ac:dyDescent="0.2">
      <c r="E20">
        <v>85</v>
      </c>
      <c r="F20">
        <f>F9+25.5</f>
        <v>55.8</v>
      </c>
      <c r="G20">
        <v>0.36</v>
      </c>
      <c r="H20" s="1">
        <f t="shared" si="0"/>
        <v>1.3999999999999915</v>
      </c>
    </row>
    <row r="21" spans="5:8" x14ac:dyDescent="0.2">
      <c r="E21">
        <v>90</v>
      </c>
      <c r="F21">
        <f>F9+26.4</f>
        <v>56.7</v>
      </c>
      <c r="G21">
        <v>0.37</v>
      </c>
      <c r="H21" s="1">
        <f t="shared" si="0"/>
        <v>0.90000000000000568</v>
      </c>
    </row>
    <row r="22" spans="5:8" x14ac:dyDescent="0.2">
      <c r="E22">
        <v>95</v>
      </c>
      <c r="F22">
        <f>F9+27.4</f>
        <v>57.7</v>
      </c>
      <c r="G22">
        <v>0.38</v>
      </c>
      <c r="H22" s="1">
        <f t="shared" si="0"/>
        <v>1</v>
      </c>
    </row>
    <row r="23" spans="5:8" x14ac:dyDescent="0.2">
      <c r="E23">
        <v>100</v>
      </c>
      <c r="F23">
        <f>F9+28.3</f>
        <v>58.6</v>
      </c>
      <c r="G23">
        <v>0.4</v>
      </c>
      <c r="H23" s="1">
        <f t="shared" si="0"/>
        <v>0.89999999999999858</v>
      </c>
    </row>
    <row r="24" spans="5:8" x14ac:dyDescent="0.2">
      <c r="E24">
        <v>105</v>
      </c>
      <c r="F24">
        <f>F9+29.3</f>
        <v>59.6</v>
      </c>
      <c r="G24">
        <v>0.39</v>
      </c>
      <c r="H24" s="1">
        <f t="shared" si="0"/>
        <v>1</v>
      </c>
    </row>
    <row r="25" spans="5:8" x14ac:dyDescent="0.2">
      <c r="E25">
        <v>110</v>
      </c>
      <c r="F25">
        <f>F9+30.1</f>
        <v>60.400000000000006</v>
      </c>
      <c r="G25">
        <v>0.35</v>
      </c>
      <c r="H25" s="1">
        <f t="shared" si="0"/>
        <v>0.80000000000000426</v>
      </c>
    </row>
    <row r="26" spans="5:8" x14ac:dyDescent="0.2">
      <c r="E26">
        <v>115</v>
      </c>
      <c r="F26">
        <f>F25+1</f>
        <v>61.400000000000006</v>
      </c>
      <c r="G26">
        <v>0.4</v>
      </c>
      <c r="H26" s="1">
        <f t="shared" si="0"/>
        <v>1</v>
      </c>
    </row>
    <row r="27" spans="5:8" x14ac:dyDescent="0.2">
      <c r="E27">
        <v>120</v>
      </c>
      <c r="F27">
        <f>F25+2</f>
        <v>62.400000000000006</v>
      </c>
      <c r="G27">
        <v>0.41</v>
      </c>
      <c r="H27" s="1">
        <f t="shared" si="0"/>
        <v>1</v>
      </c>
    </row>
    <row r="28" spans="5:8" x14ac:dyDescent="0.2">
      <c r="E28">
        <v>125</v>
      </c>
      <c r="F28">
        <f>F25+2.9</f>
        <v>63.300000000000004</v>
      </c>
      <c r="G28">
        <v>0.39</v>
      </c>
      <c r="H28" s="1">
        <f t="shared" si="0"/>
        <v>0.89999999999999858</v>
      </c>
    </row>
    <row r="29" spans="5:8" x14ac:dyDescent="0.2">
      <c r="E29">
        <v>130</v>
      </c>
      <c r="F29">
        <f>F25+3.6</f>
        <v>64</v>
      </c>
      <c r="G29">
        <v>0.4</v>
      </c>
      <c r="H29" s="1">
        <f t="shared" si="0"/>
        <v>0.69999999999999574</v>
      </c>
    </row>
    <row r="30" spans="5:8" x14ac:dyDescent="0.2">
      <c r="E30">
        <v>135</v>
      </c>
      <c r="F30">
        <f>F25+4.4</f>
        <v>64.800000000000011</v>
      </c>
      <c r="G30">
        <v>0.42</v>
      </c>
      <c r="H30" s="1">
        <f t="shared" si="0"/>
        <v>0.80000000000001137</v>
      </c>
    </row>
    <row r="31" spans="5:8" x14ac:dyDescent="0.2">
      <c r="E31">
        <v>140</v>
      </c>
      <c r="F31">
        <f>F25+5.3</f>
        <v>65.7</v>
      </c>
      <c r="G31">
        <v>0.38</v>
      </c>
      <c r="H31" s="1">
        <f t="shared" si="0"/>
        <v>0.89999999999999147</v>
      </c>
    </row>
    <row r="32" spans="5:8" x14ac:dyDescent="0.2">
      <c r="E32">
        <v>145</v>
      </c>
      <c r="F32">
        <f>F25+5.8</f>
        <v>66.2</v>
      </c>
      <c r="G32">
        <v>0.38</v>
      </c>
      <c r="H32" s="1">
        <f t="shared" si="0"/>
        <v>0.5</v>
      </c>
    </row>
    <row r="33" spans="5:8" x14ac:dyDescent="0.2">
      <c r="E33">
        <v>150</v>
      </c>
      <c r="F33">
        <f>F25+6.4</f>
        <v>66.800000000000011</v>
      </c>
      <c r="G33">
        <v>0.38</v>
      </c>
      <c r="H33" s="1">
        <f t="shared" si="0"/>
        <v>0.60000000000000853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Sliczniuk Oliwer</dc:creator>
  <cp:lastModifiedBy>Sliczniuk Oliwer</cp:lastModifiedBy>
  <dcterms:created xsi:type="dcterms:W3CDTF">2022-09-08T09:53:04Z</dcterms:created>
  <dcterms:modified xsi:type="dcterms:W3CDTF">2023-03-22T17:24:12Z</dcterms:modified>
</cp:coreProperties>
</file>