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4235" windowHeight="7170" activeTab="1"/>
  </bookViews>
  <sheets>
    <sheet name="多层表头" sheetId="1" r:id="rId1"/>
    <sheet name="透视表" sheetId="5" r:id="rId2"/>
    <sheet name="单层表头" sheetId="3" r:id="rId3"/>
    <sheet name="多层表头分析" sheetId="4" r:id="rId4"/>
  </sheets>
  <definedNames>
    <definedName name="_xlnm._FilterDatabase" localSheetId="2" hidden="1">单层表头!$A$1:$G$1</definedName>
    <definedName name="_xlnm._FilterDatabase" localSheetId="0" hidden="1">多层表头!$A$1:$G$1</definedName>
    <definedName name="_xlnm._FilterDatabase" localSheetId="3" hidden="1">多层表头分析!$A$1:$G$1</definedName>
  </definedNames>
  <calcPr calcId="145621" calcOnSave="0"/>
  <pivotCaches>
    <pivotCache cacheId="18" r:id="rId5"/>
  </pivotCaches>
</workbook>
</file>

<file path=xl/calcChain.xml><?xml version="1.0" encoding="utf-8"?>
<calcChain xmlns="http://schemas.openxmlformats.org/spreadsheetml/2006/main">
  <c r="E17" i="3" l="1"/>
  <c r="D17" i="3"/>
  <c r="G17" i="3" s="1"/>
  <c r="G16" i="3"/>
  <c r="G15" i="3"/>
  <c r="G14" i="3"/>
  <c r="G13" i="3"/>
  <c r="G12" i="3"/>
  <c r="E11" i="3"/>
  <c r="D11" i="3"/>
  <c r="G11" i="3" s="1"/>
  <c r="D10" i="3"/>
  <c r="G10" i="3" s="1"/>
  <c r="E9" i="3"/>
  <c r="D9" i="3"/>
  <c r="G9" i="3" s="1"/>
  <c r="G8" i="3"/>
  <c r="D8" i="3"/>
  <c r="E7" i="3"/>
  <c r="D7" i="3"/>
  <c r="G7" i="3" s="1"/>
  <c r="G6" i="3"/>
  <c r="E5" i="3"/>
  <c r="D5" i="3"/>
  <c r="G5" i="3" s="1"/>
  <c r="E4" i="3"/>
  <c r="G4" i="3" s="1"/>
  <c r="G3" i="3"/>
  <c r="G2" i="3"/>
  <c r="E19" i="1"/>
  <c r="D19" i="1"/>
  <c r="G19" i="1" s="1"/>
  <c r="G18" i="1"/>
  <c r="G17" i="1"/>
  <c r="G16" i="1"/>
  <c r="G15" i="1"/>
  <c r="G14" i="1"/>
  <c r="E13" i="1"/>
  <c r="D13" i="1"/>
  <c r="G13" i="1" s="1"/>
  <c r="G12" i="1"/>
  <c r="D12" i="1"/>
  <c r="E11" i="1"/>
  <c r="D11" i="1"/>
  <c r="G11" i="1" s="1"/>
  <c r="D10" i="1"/>
  <c r="G10" i="1" s="1"/>
  <c r="E9" i="1"/>
  <c r="D9" i="1"/>
  <c r="G9" i="1" s="1"/>
  <c r="G8" i="1"/>
  <c r="E7" i="1"/>
  <c r="D7" i="1"/>
  <c r="G7" i="1" s="1"/>
  <c r="G6" i="1"/>
  <c r="E6" i="1"/>
  <c r="G5" i="1"/>
  <c r="G4" i="1"/>
</calcChain>
</file>

<file path=xl/sharedStrings.xml><?xml version="1.0" encoding="utf-8"?>
<sst xmlns="http://schemas.openxmlformats.org/spreadsheetml/2006/main" count="97" uniqueCount="40">
  <si>
    <t>费用详细资料</t>
    <phoneticPr fontId="1" type="noConversion"/>
  </si>
  <si>
    <t>计提依据及支付期间</t>
    <phoneticPr fontId="4" type="noConversion"/>
  </si>
  <si>
    <t>帐面金额</t>
  </si>
  <si>
    <t>年初余额</t>
    <phoneticPr fontId="4" type="noConversion"/>
  </si>
  <si>
    <r>
      <t>本期计提</t>
    </r>
    <r>
      <rPr>
        <sz val="10"/>
        <rFont val="Times New Roman"/>
        <family val="1"/>
      </rPr>
      <t>(</t>
    </r>
    <r>
      <rPr>
        <sz val="10"/>
        <rFont val="SimSun"/>
        <charset val="134"/>
      </rPr>
      <t>贷方）</t>
    </r>
    <phoneticPr fontId="4" type="noConversion"/>
  </si>
  <si>
    <r>
      <t>本期支付</t>
    </r>
    <r>
      <rPr>
        <sz val="10"/>
        <rFont val="Times New Roman"/>
        <family val="1"/>
      </rPr>
      <t>(</t>
    </r>
    <r>
      <rPr>
        <sz val="10"/>
        <rFont val="SimSun"/>
        <charset val="134"/>
      </rPr>
      <t>借方）</t>
    </r>
    <phoneticPr fontId="4" type="noConversion"/>
  </si>
  <si>
    <r>
      <t>本期冲回</t>
    </r>
    <r>
      <rPr>
        <sz val="10"/>
        <rFont val="Times New Roman"/>
        <family val="1"/>
      </rPr>
      <t>(</t>
    </r>
    <r>
      <rPr>
        <sz val="10"/>
        <rFont val="SimSun"/>
        <charset val="134"/>
      </rPr>
      <t>借方）</t>
    </r>
    <phoneticPr fontId="4" type="noConversion"/>
  </si>
  <si>
    <t>期末余额</t>
    <phoneticPr fontId="4" type="noConversion"/>
  </si>
  <si>
    <t>A</t>
  </si>
  <si>
    <t>B</t>
  </si>
  <si>
    <t>C</t>
  </si>
  <si>
    <t>D</t>
  </si>
  <si>
    <t>E=A+B+C+D</t>
    <phoneticPr fontId="1" type="noConversion"/>
  </si>
  <si>
    <t>预提市场部费用</t>
  </si>
  <si>
    <t>预提费用-市场部</t>
  </si>
  <si>
    <t>预提零售部费用</t>
  </si>
  <si>
    <t>预提费用-零售部</t>
  </si>
  <si>
    <t>月度返利预提与使用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</si>
  <si>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月度返利</t>
    </r>
    <phoneticPr fontId="1" type="noConversion"/>
  </si>
  <si>
    <t>季度返利预提与使用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</si>
  <si>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季度返利</t>
    </r>
    <phoneticPr fontId="1" type="noConversion"/>
  </si>
  <si>
    <t>年度返利预提与使用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</si>
  <si>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年度返利</t>
    </r>
    <phoneticPr fontId="1" type="noConversion"/>
  </si>
  <si>
    <t>MDF预提与使用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</si>
  <si>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-MDF</t>
    </r>
    <r>
      <rPr>
        <sz val="8"/>
        <rFont val="宋体"/>
        <family val="3"/>
        <charset val="134"/>
      </rPr>
      <t>返利</t>
    </r>
    <phoneticPr fontId="1" type="noConversion"/>
  </si>
  <si>
    <t>月度奖励计提</t>
  </si>
  <si>
    <t>预提费用-折扣折让</t>
  </si>
  <si>
    <t>年度奖励计提</t>
  </si>
  <si>
    <t>促销基金计提</t>
  </si>
  <si>
    <t>上海物流仓房租费</t>
  </si>
  <si>
    <t>预提费用-租赁费</t>
  </si>
  <si>
    <t>北京物流仓配送费</t>
  </si>
  <si>
    <t>预提费用-物流配送费</t>
  </si>
  <si>
    <t>上海物流仓配送费</t>
  </si>
  <si>
    <t>广州物流仓配送费</t>
  </si>
  <si>
    <t>重庆物流仓配送费</t>
  </si>
  <si>
    <t>员工社保金</t>
  </si>
  <si>
    <t>预提费用-社保金</t>
  </si>
  <si>
    <t>旅游奖励</t>
  </si>
  <si>
    <t>预提费用-旅游奖励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</si>
</sst>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;\(#,##0\)"/>
    <numFmt numFmtId="177" formatCode="_(* #,##0.00_);_(* \(#,##0.00\);_(* &quot;-&quot;??_);_(@_)"/>
  </numFmts>
  <fonts count="8">
    <font>
      <sz val="11"/>
      <color theme="1"/>
      <name val="Arial"/>
      <family val="2"/>
      <charset val="134"/>
    </font>
    <font>
      <sz val="10"/>
      <name val="Arial"/>
      <family val="2"/>
    </font>
    <font>
      <sz val="10"/>
      <name val="SimSun"/>
      <charset val="134"/>
    </font>
    <font>
      <sz val="9"/>
      <name val="Arial"/>
      <family val="2"/>
      <charset val="134"/>
    </font>
    <font>
      <sz val="11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177" fontId="1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43" fontId="2" fillId="2" borderId="6" xfId="1" applyNumberFormat="1" applyFont="1" applyFill="1" applyBorder="1" applyAlignment="1" applyProtection="1">
      <alignment horizontal="center" vertical="center"/>
    </xf>
    <xf numFmtId="43" fontId="6" fillId="0" borderId="6" xfId="2" applyNumberFormat="1" applyFont="1" applyFill="1" applyBorder="1" applyAlignment="1" applyProtection="1">
      <alignment horizontal="left" vertical="center"/>
      <protection locked="0"/>
    </xf>
    <xf numFmtId="43" fontId="6" fillId="0" borderId="6" xfId="2" applyNumberFormat="1" applyFont="1" applyFill="1" applyBorder="1" applyAlignment="1" applyProtection="1">
      <alignment horizontal="center" vertical="center"/>
      <protection locked="0"/>
    </xf>
    <xf numFmtId="177" fontId="6" fillId="0" borderId="6" xfId="3" applyNumberFormat="1" applyFont="1" applyFill="1" applyBorder="1" applyAlignment="1" applyProtection="1">
      <alignment vertical="center"/>
      <protection locked="0"/>
    </xf>
    <xf numFmtId="177" fontId="6" fillId="0" borderId="6" xfId="3" applyFont="1" applyFill="1" applyBorder="1" applyAlignment="1" applyProtection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76" fontId="2" fillId="2" borderId="1" xfId="1" applyNumberFormat="1" applyFont="1" applyFill="1" applyBorder="1" applyAlignment="1" applyProtection="1">
      <alignment vertical="center" wrapText="1"/>
    </xf>
    <xf numFmtId="176" fontId="2" fillId="2" borderId="6" xfId="1" applyNumberFormat="1" applyFont="1" applyFill="1" applyBorder="1" applyAlignment="1" applyProtection="1">
      <alignment vertical="center" wrapText="1"/>
    </xf>
    <xf numFmtId="43" fontId="2" fillId="2" borderId="6" xfId="1" applyNumberFormat="1" applyFont="1" applyFill="1" applyBorder="1" applyAlignment="1" applyProtection="1">
      <alignment vertical="center"/>
    </xf>
    <xf numFmtId="176" fontId="2" fillId="2" borderId="1" xfId="1" applyNumberFormat="1" applyFont="1" applyFill="1" applyBorder="1" applyAlignment="1" applyProtection="1">
      <alignment horizontal="center" vertical="center" wrapText="1"/>
    </xf>
    <xf numFmtId="176" fontId="2" fillId="2" borderId="5" xfId="1" applyNumberFormat="1" applyFont="1" applyFill="1" applyBorder="1" applyAlignment="1" applyProtection="1">
      <alignment horizontal="center" vertical="center" wrapText="1"/>
    </xf>
    <xf numFmtId="176" fontId="2" fillId="2" borderId="7" xfId="1" applyNumberFormat="1" applyFont="1" applyFill="1" applyBorder="1" applyAlignment="1" applyProtection="1">
      <alignment horizontal="center" vertical="center" wrapText="1"/>
    </xf>
    <xf numFmtId="43" fontId="2" fillId="2" borderId="2" xfId="1" applyNumberFormat="1" applyFont="1" applyFill="1" applyBorder="1" applyAlignment="1" applyProtection="1">
      <alignment horizontal="center" vertical="center"/>
    </xf>
    <xf numFmtId="43" fontId="2" fillId="2" borderId="3" xfId="1" applyNumberFormat="1" applyFont="1" applyFill="1" applyBorder="1" applyAlignment="1" applyProtection="1">
      <alignment horizontal="center" vertical="center"/>
    </xf>
    <xf numFmtId="43" fontId="2" fillId="2" borderId="4" xfId="1" applyNumberFormat="1" applyFont="1" applyFill="1" applyBorder="1" applyAlignment="1" applyProtection="1">
      <alignment horizontal="center" vertical="center"/>
    </xf>
  </cellXfs>
  <cellStyles count="4">
    <cellStyle name="Normal_PACKAGE0429(2)" xfId="2"/>
    <cellStyle name="Normal_PACKAGE0429(4)" xfId="1"/>
    <cellStyle name="常规" xfId="0" builtinId="0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gxsdr" refreshedDate="41568.58162164352" createdVersion="4" refreshedVersion="4" minRefreshableVersion="3" recordCount="18">
  <cacheSource type="worksheet">
    <worksheetSource ref="A1:C19" sheet="多层表头"/>
  </cacheSource>
  <cacheFields count="3">
    <cacheField name="费用详细资料" numFmtId="0">
      <sharedItems containsBlank="1"/>
    </cacheField>
    <cacheField name="计提依据及支付期间" numFmtId="0">
      <sharedItems containsBlank="1"/>
    </cacheField>
    <cacheField name="帐面金额" numFmtId="43">
      <sharedItems containsMixedTypes="1" containsNumber="1" minValue="-5558516" maxValue="55507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m/>
    <m/>
    <s v="年初余额"/>
  </r>
  <r>
    <m/>
    <m/>
    <s v="A"/>
  </r>
  <r>
    <s v="预提市场部费用"/>
    <s v="预提费用-市场部"/>
    <n v="-2905441.22"/>
  </r>
  <r>
    <s v="预提零售部费用"/>
    <s v="预提费用-零售部"/>
    <n v="-109239.19"/>
  </r>
  <r>
    <s v="月度返利预提与使用"/>
    <s v="预提费用-月度返利"/>
    <n v="179"/>
  </r>
  <r>
    <s v="季度返利预提与使用"/>
    <s v="预提费用-季度返利"/>
    <n v="-225685.70000000042"/>
  </r>
  <r>
    <s v="年度返利预提与使用"/>
    <s v="预提费用-年度返利"/>
    <n v="-1033430.6999999997"/>
  </r>
  <r>
    <s v="MDF预提与使用"/>
    <s v="预提费用-MDF返利"/>
    <n v="-1565553.7000000002"/>
  </r>
  <r>
    <s v="月度奖励计提"/>
    <s v="预提费用-折扣折让"/>
    <n v="-289354.88"/>
  </r>
  <r>
    <s v="年度奖励计提"/>
    <s v="预提费用-折扣折让"/>
    <n v="-257236.02"/>
  </r>
  <r>
    <s v="促销基金计提"/>
    <s v="预提费用-折扣折让"/>
    <n v="55507.03"/>
  </r>
  <r>
    <s v="上海物流仓房租费"/>
    <s v="预提费用-租赁费"/>
    <n v="-118800.00000000001"/>
  </r>
  <r>
    <s v="北京物流仓配送费"/>
    <s v="预提费用-物流配送费"/>
    <n v="-227249.99999999994"/>
  </r>
  <r>
    <s v="上海物流仓配送费"/>
    <s v="预提费用-物流配送费"/>
    <n v="-467200.27"/>
  </r>
  <r>
    <s v="广州物流仓配送费"/>
    <s v="预提费用-物流配送费"/>
    <n v="-139950"/>
  </r>
  <r>
    <s v="重庆物流仓配送费"/>
    <s v="预提费用-物流配送费"/>
    <n v="-155599.99999999983"/>
  </r>
  <r>
    <s v="员工社保金"/>
    <s v="预提费用-社保金"/>
    <n v="-1357771.3600000013"/>
  </r>
  <r>
    <s v="旅游奖励"/>
    <s v="预提费用-旅游奖励"/>
    <n v="-55585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xSplit="2" ySplit="3" topLeftCell="C4" activePane="bottomRight" state="frozen"/>
      <selection activeCell="A4" sqref="A4:G19"/>
      <selection pane="topRight" activeCell="A4" sqref="A4:G19"/>
      <selection pane="bottomLeft" activeCell="A4" sqref="A4:G19"/>
      <selection pane="bottomRight" activeCell="B10" sqref="B10"/>
    </sheetView>
  </sheetViews>
  <sheetFormatPr defaultRowHeight="14.25"/>
  <cols>
    <col min="1" max="1" width="18" bestFit="1" customWidth="1"/>
    <col min="2" max="2" width="18.625" bestFit="1" customWidth="1"/>
    <col min="3" max="3" width="10.625" bestFit="1" customWidth="1"/>
    <col min="4" max="6" width="16.125" bestFit="1" customWidth="1"/>
    <col min="7" max="7" width="11.25" bestFit="1" customWidth="1"/>
  </cols>
  <sheetData>
    <row r="1" spans="1:7">
      <c r="A1" s="18" t="s">
        <v>0</v>
      </c>
      <c r="B1" s="18" t="s">
        <v>1</v>
      </c>
      <c r="C1" s="21" t="s">
        <v>2</v>
      </c>
      <c r="D1" s="22"/>
      <c r="E1" s="22"/>
      <c r="F1" s="22"/>
      <c r="G1" s="23"/>
    </row>
    <row r="2" spans="1:7">
      <c r="A2" s="19"/>
      <c r="B2" s="19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>
      <c r="A3" s="20"/>
      <c r="B3" s="20"/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</row>
    <row r="4" spans="1:7">
      <c r="A4" s="2" t="s">
        <v>13</v>
      </c>
      <c r="B4" s="2" t="s">
        <v>14</v>
      </c>
      <c r="C4" s="3">
        <v>-2905441.22</v>
      </c>
      <c r="D4" s="4">
        <v>-6698858.8600000003</v>
      </c>
      <c r="E4" s="4">
        <v>6710237.0099999998</v>
      </c>
      <c r="F4" s="4">
        <v>17125.48</v>
      </c>
      <c r="G4" s="5">
        <f t="shared" ref="G4:G19" si="0">C4+D4+E4+F4</f>
        <v>-2876937.5900000003</v>
      </c>
    </row>
    <row r="5" spans="1:7">
      <c r="A5" s="2" t="s">
        <v>15</v>
      </c>
      <c r="B5" s="2" t="s">
        <v>16</v>
      </c>
      <c r="C5" s="3">
        <v>-109239.19</v>
      </c>
      <c r="D5" s="4">
        <v>-413217.93</v>
      </c>
      <c r="E5" s="4">
        <v>245243.31</v>
      </c>
      <c r="F5" s="4">
        <v>11302</v>
      </c>
      <c r="G5" s="5">
        <f t="shared" si="0"/>
        <v>-265911.81</v>
      </c>
    </row>
    <row r="6" spans="1:7">
      <c r="A6" s="2" t="s">
        <v>17</v>
      </c>
      <c r="B6" s="2" t="s">
        <v>18</v>
      </c>
      <c r="C6" s="3">
        <v>179</v>
      </c>
      <c r="D6" s="4">
        <v>-318819</v>
      </c>
      <c r="E6" s="4">
        <f>291539+17852</f>
        <v>309391</v>
      </c>
      <c r="F6" s="4"/>
      <c r="G6" s="5">
        <f t="shared" si="0"/>
        <v>-9249</v>
      </c>
    </row>
    <row r="7" spans="1:7">
      <c r="A7" s="2" t="s">
        <v>19</v>
      </c>
      <c r="B7" s="2" t="s">
        <v>20</v>
      </c>
      <c r="C7" s="3">
        <v>-225685.70000000042</v>
      </c>
      <c r="D7" s="4">
        <f>-424339-173078</f>
        <v>-597417</v>
      </c>
      <c r="E7" s="4">
        <f>642549+6099</f>
        <v>648648</v>
      </c>
      <c r="F7" s="4"/>
      <c r="G7" s="5">
        <f t="shared" si="0"/>
        <v>-174454.70000000042</v>
      </c>
    </row>
    <row r="8" spans="1:7">
      <c r="A8" s="2" t="s">
        <v>21</v>
      </c>
      <c r="B8" s="2" t="s">
        <v>22</v>
      </c>
      <c r="C8" s="3">
        <v>-1033430.6999999997</v>
      </c>
      <c r="D8" s="4">
        <v>-21505</v>
      </c>
      <c r="E8" s="4">
        <v>722435</v>
      </c>
      <c r="F8" s="4"/>
      <c r="G8" s="5">
        <f t="shared" si="0"/>
        <v>-332500.69999999972</v>
      </c>
    </row>
    <row r="9" spans="1:7">
      <c r="A9" s="2" t="s">
        <v>23</v>
      </c>
      <c r="B9" s="2" t="s">
        <v>24</v>
      </c>
      <c r="C9" s="3">
        <v>-1565553.7000000002</v>
      </c>
      <c r="D9" s="4">
        <f>-1482503-270847</f>
        <v>-1753350</v>
      </c>
      <c r="E9" s="4">
        <f>930935+96517</f>
        <v>1027452</v>
      </c>
      <c r="F9" s="4"/>
      <c r="G9" s="5">
        <f t="shared" si="0"/>
        <v>-2291451.7000000002</v>
      </c>
    </row>
    <row r="10" spans="1:7">
      <c r="A10" s="2" t="s">
        <v>25</v>
      </c>
      <c r="B10" s="2" t="s">
        <v>26</v>
      </c>
      <c r="C10" s="3">
        <v>-289354.88</v>
      </c>
      <c r="D10" s="4">
        <f>-47908-1995</f>
        <v>-49903</v>
      </c>
      <c r="E10" s="4">
        <v>63155</v>
      </c>
      <c r="F10" s="4"/>
      <c r="G10" s="5">
        <f t="shared" si="0"/>
        <v>-276102.88</v>
      </c>
    </row>
    <row r="11" spans="1:7">
      <c r="A11" s="2" t="s">
        <v>27</v>
      </c>
      <c r="B11" s="2" t="s">
        <v>26</v>
      </c>
      <c r="C11" s="3">
        <v>-257236.02</v>
      </c>
      <c r="D11" s="4">
        <f>-59757-9756</f>
        <v>-69513</v>
      </c>
      <c r="E11" s="4">
        <f>126036+77140</f>
        <v>203176</v>
      </c>
      <c r="F11" s="4"/>
      <c r="G11" s="5">
        <f t="shared" si="0"/>
        <v>-123573.02000000002</v>
      </c>
    </row>
    <row r="12" spans="1:7">
      <c r="A12" s="2" t="s">
        <v>28</v>
      </c>
      <c r="B12" s="2" t="s">
        <v>26</v>
      </c>
      <c r="C12" s="3">
        <v>55507.03</v>
      </c>
      <c r="D12" s="4">
        <f>-29937-2417</f>
        <v>-32354</v>
      </c>
      <c r="E12" s="4">
        <v>44653</v>
      </c>
      <c r="F12" s="4"/>
      <c r="G12" s="5">
        <f t="shared" si="0"/>
        <v>67806.03</v>
      </c>
    </row>
    <row r="13" spans="1:7">
      <c r="A13" s="2" t="s">
        <v>29</v>
      </c>
      <c r="B13" s="2" t="s">
        <v>30</v>
      </c>
      <c r="C13" s="3">
        <v>-118800.00000000001</v>
      </c>
      <c r="D13" s="4">
        <f>-560377.35-112075.47</f>
        <v>-672452.82</v>
      </c>
      <c r="E13" s="4">
        <f>560377.35+112075.47</f>
        <v>672452.82</v>
      </c>
      <c r="F13" s="4">
        <v>6724.53</v>
      </c>
      <c r="G13" s="5">
        <f t="shared" si="0"/>
        <v>-112075.47</v>
      </c>
    </row>
    <row r="14" spans="1:7">
      <c r="A14" s="2" t="s">
        <v>31</v>
      </c>
      <c r="B14" s="2" t="s">
        <v>32</v>
      </c>
      <c r="C14" s="3">
        <v>-227249.99999999994</v>
      </c>
      <c r="D14" s="4">
        <v>-998400</v>
      </c>
      <c r="E14" s="4">
        <v>774659.66</v>
      </c>
      <c r="F14" s="4">
        <v>140990.34</v>
      </c>
      <c r="G14" s="5">
        <f t="shared" si="0"/>
        <v>-310000</v>
      </c>
    </row>
    <row r="15" spans="1:7">
      <c r="A15" s="2" t="s">
        <v>33</v>
      </c>
      <c r="B15" s="2" t="s">
        <v>32</v>
      </c>
      <c r="C15" s="3">
        <v>-467200.27</v>
      </c>
      <c r="D15" s="4">
        <v>-1032000</v>
      </c>
      <c r="E15" s="4">
        <v>969252.46</v>
      </c>
      <c r="F15" s="4">
        <v>363895.61</v>
      </c>
      <c r="G15" s="5">
        <f t="shared" si="0"/>
        <v>-166052.20000000007</v>
      </c>
    </row>
    <row r="16" spans="1:7">
      <c r="A16" s="2" t="s">
        <v>34</v>
      </c>
      <c r="B16" s="2" t="s">
        <v>32</v>
      </c>
      <c r="C16" s="3">
        <v>-139950</v>
      </c>
      <c r="D16" s="4">
        <v>-928000</v>
      </c>
      <c r="E16" s="4">
        <v>868916.93</v>
      </c>
      <c r="F16" s="4">
        <v>117032.76</v>
      </c>
      <c r="G16" s="5">
        <f t="shared" si="0"/>
        <v>-82000.309999999954</v>
      </c>
    </row>
    <row r="17" spans="1:7">
      <c r="A17" s="2" t="s">
        <v>35</v>
      </c>
      <c r="B17" s="2" t="s">
        <v>32</v>
      </c>
      <c r="C17" s="3">
        <v>-155599.99999999983</v>
      </c>
      <c r="D17" s="4">
        <v>-420000</v>
      </c>
      <c r="E17" s="4">
        <v>374188.68</v>
      </c>
      <c r="F17" s="4">
        <v>121411.06</v>
      </c>
      <c r="G17" s="5">
        <f t="shared" si="0"/>
        <v>-80000.259999999776</v>
      </c>
    </row>
    <row r="18" spans="1:7">
      <c r="A18" s="2" t="s">
        <v>36</v>
      </c>
      <c r="B18" s="2" t="s">
        <v>37</v>
      </c>
      <c r="C18" s="3">
        <v>-1357771.3600000013</v>
      </c>
      <c r="D18" s="4">
        <v>-6558954.7699999996</v>
      </c>
      <c r="E18" s="4">
        <v>5828097.9500000002</v>
      </c>
      <c r="F18" s="4"/>
      <c r="G18" s="5">
        <f t="shared" si="0"/>
        <v>-2088628.1800000006</v>
      </c>
    </row>
    <row r="19" spans="1:7">
      <c r="A19" s="2" t="s">
        <v>38</v>
      </c>
      <c r="B19" s="2" t="s">
        <v>39</v>
      </c>
      <c r="C19" s="3">
        <v>-5558516</v>
      </c>
      <c r="D19" s="4">
        <f>-1250000-250000</f>
        <v>-1500000</v>
      </c>
      <c r="E19" s="4">
        <f>733180+216400</f>
        <v>949580</v>
      </c>
      <c r="F19" s="4"/>
      <c r="G19" s="5">
        <f t="shared" si="0"/>
        <v>-6108936</v>
      </c>
    </row>
  </sheetData>
  <mergeCells count="3">
    <mergeCell ref="A1:A3"/>
    <mergeCell ref="B1:B3"/>
    <mergeCell ref="C1:G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B9" sqref="B9"/>
    </sheetView>
  </sheetViews>
  <sheetFormatPr defaultRowHeight="14.25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xSplit="2" ySplit="1" topLeftCell="C2" activePane="bottomRight" state="frozen"/>
      <selection activeCell="A4" sqref="A4:G19"/>
      <selection pane="topRight" activeCell="A4" sqref="A4:G19"/>
      <selection pane="bottomLeft" activeCell="A4" sqref="A4:G19"/>
      <selection pane="bottomRight" activeCell="B7" sqref="B7"/>
    </sheetView>
  </sheetViews>
  <sheetFormatPr defaultRowHeight="14.25"/>
  <cols>
    <col min="1" max="1" width="18" bestFit="1" customWidth="1"/>
    <col min="2" max="2" width="18.625" bestFit="1" customWidth="1"/>
    <col min="3" max="3" width="10.625" bestFit="1" customWidth="1"/>
    <col min="4" max="6" width="16.125" bestFit="1" customWidth="1"/>
    <col min="7" max="7" width="11.25" bestFit="1" customWidth="1"/>
  </cols>
  <sheetData>
    <row r="1" spans="1:7">
      <c r="A1" s="15" t="s">
        <v>0</v>
      </c>
      <c r="B1" s="15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s="2" t="s">
        <v>13</v>
      </c>
      <c r="B2" s="2" t="s">
        <v>14</v>
      </c>
      <c r="C2" s="3">
        <v>-2905441.22</v>
      </c>
      <c r="D2" s="4">
        <v>-6698858.8600000003</v>
      </c>
      <c r="E2" s="4">
        <v>6710237.0099999998</v>
      </c>
      <c r="F2" s="4">
        <v>17125.48</v>
      </c>
      <c r="G2" s="5">
        <f>C2+D2+E2+F2</f>
        <v>-2876937.5900000003</v>
      </c>
    </row>
    <row r="3" spans="1:7">
      <c r="A3" s="2" t="s">
        <v>15</v>
      </c>
      <c r="B3" s="2" t="s">
        <v>16</v>
      </c>
      <c r="C3" s="3">
        <v>-109239.19</v>
      </c>
      <c r="D3" s="4">
        <v>-413217.93</v>
      </c>
      <c r="E3" s="4">
        <v>245243.31</v>
      </c>
      <c r="F3" s="4">
        <v>11302</v>
      </c>
      <c r="G3" s="5">
        <f t="shared" ref="G3:G17" si="0">C3+D3+E3+F3</f>
        <v>-265911.81</v>
      </c>
    </row>
    <row r="4" spans="1:7">
      <c r="A4" s="2" t="s">
        <v>17</v>
      </c>
      <c r="B4" s="2" t="s">
        <v>18</v>
      </c>
      <c r="C4" s="3">
        <v>179</v>
      </c>
      <c r="D4" s="4">
        <v>-318819</v>
      </c>
      <c r="E4" s="4">
        <f>291539+17852</f>
        <v>309391</v>
      </c>
      <c r="F4" s="4"/>
      <c r="G4" s="5">
        <f t="shared" si="0"/>
        <v>-9249</v>
      </c>
    </row>
    <row r="5" spans="1:7">
      <c r="A5" s="2" t="s">
        <v>19</v>
      </c>
      <c r="B5" s="2" t="s">
        <v>20</v>
      </c>
      <c r="C5" s="3">
        <v>-225685.70000000042</v>
      </c>
      <c r="D5" s="4">
        <f>-424339-173078</f>
        <v>-597417</v>
      </c>
      <c r="E5" s="4">
        <f>642549+6099</f>
        <v>648648</v>
      </c>
      <c r="F5" s="4"/>
      <c r="G5" s="5">
        <f t="shared" si="0"/>
        <v>-174454.70000000042</v>
      </c>
    </row>
    <row r="6" spans="1:7">
      <c r="A6" s="2" t="s">
        <v>21</v>
      </c>
      <c r="B6" s="2" t="s">
        <v>22</v>
      </c>
      <c r="C6" s="3">
        <v>-1033430.6999999997</v>
      </c>
      <c r="D6" s="4">
        <v>-21505</v>
      </c>
      <c r="E6" s="4">
        <v>722435</v>
      </c>
      <c r="F6" s="4"/>
      <c r="G6" s="5">
        <f t="shared" si="0"/>
        <v>-332500.69999999972</v>
      </c>
    </row>
    <row r="7" spans="1:7">
      <c r="A7" s="2" t="s">
        <v>23</v>
      </c>
      <c r="B7" s="2" t="s">
        <v>24</v>
      </c>
      <c r="C7" s="3">
        <v>-1565553.7000000002</v>
      </c>
      <c r="D7" s="4">
        <f>-1482503-270847</f>
        <v>-1753350</v>
      </c>
      <c r="E7" s="4">
        <f>930935+96517</f>
        <v>1027452</v>
      </c>
      <c r="F7" s="4"/>
      <c r="G7" s="5">
        <f t="shared" si="0"/>
        <v>-2291451.7000000002</v>
      </c>
    </row>
    <row r="8" spans="1:7">
      <c r="A8" s="2" t="s">
        <v>25</v>
      </c>
      <c r="B8" s="2" t="s">
        <v>26</v>
      </c>
      <c r="C8" s="3">
        <v>-289354.88</v>
      </c>
      <c r="D8" s="4">
        <f>-47908-1995</f>
        <v>-49903</v>
      </c>
      <c r="E8" s="4">
        <v>63155</v>
      </c>
      <c r="F8" s="4"/>
      <c r="G8" s="5">
        <f t="shared" si="0"/>
        <v>-276102.88</v>
      </c>
    </row>
    <row r="9" spans="1:7">
      <c r="A9" s="2" t="s">
        <v>27</v>
      </c>
      <c r="B9" s="2" t="s">
        <v>26</v>
      </c>
      <c r="C9" s="3">
        <v>-257236.02</v>
      </c>
      <c r="D9" s="4">
        <f>-59757-9756</f>
        <v>-69513</v>
      </c>
      <c r="E9" s="4">
        <f>126036+77140</f>
        <v>203176</v>
      </c>
      <c r="F9" s="4"/>
      <c r="G9" s="5">
        <f t="shared" si="0"/>
        <v>-123573.02000000002</v>
      </c>
    </row>
    <row r="10" spans="1:7">
      <c r="A10" s="2" t="s">
        <v>28</v>
      </c>
      <c r="B10" s="2" t="s">
        <v>26</v>
      </c>
      <c r="C10" s="3">
        <v>55507.03</v>
      </c>
      <c r="D10" s="4">
        <f>-29937-2417</f>
        <v>-32354</v>
      </c>
      <c r="E10" s="4">
        <v>44653</v>
      </c>
      <c r="F10" s="4"/>
      <c r="G10" s="5">
        <f t="shared" si="0"/>
        <v>67806.03</v>
      </c>
    </row>
    <row r="11" spans="1:7">
      <c r="A11" s="2" t="s">
        <v>29</v>
      </c>
      <c r="B11" s="2" t="s">
        <v>30</v>
      </c>
      <c r="C11" s="3">
        <v>-118800.00000000001</v>
      </c>
      <c r="D11" s="4">
        <f>-560377.35-112075.47</f>
        <v>-672452.82</v>
      </c>
      <c r="E11" s="4">
        <f>560377.35+112075.47</f>
        <v>672452.82</v>
      </c>
      <c r="F11" s="4">
        <v>6724.53</v>
      </c>
      <c r="G11" s="5">
        <f t="shared" si="0"/>
        <v>-112075.47</v>
      </c>
    </row>
    <row r="12" spans="1:7">
      <c r="A12" s="2" t="s">
        <v>31</v>
      </c>
      <c r="B12" s="2" t="s">
        <v>32</v>
      </c>
      <c r="C12" s="3">
        <v>-227249.99999999994</v>
      </c>
      <c r="D12" s="4">
        <v>-998400</v>
      </c>
      <c r="E12" s="4">
        <v>774659.66</v>
      </c>
      <c r="F12" s="4">
        <v>140990.34</v>
      </c>
      <c r="G12" s="5">
        <f t="shared" si="0"/>
        <v>-310000</v>
      </c>
    </row>
    <row r="13" spans="1:7">
      <c r="A13" s="2" t="s">
        <v>33</v>
      </c>
      <c r="B13" s="2" t="s">
        <v>32</v>
      </c>
      <c r="C13" s="3">
        <v>-467200.27</v>
      </c>
      <c r="D13" s="4">
        <v>-1032000</v>
      </c>
      <c r="E13" s="4">
        <v>969252.46</v>
      </c>
      <c r="F13" s="4">
        <v>363895.61</v>
      </c>
      <c r="G13" s="5">
        <f t="shared" si="0"/>
        <v>-166052.20000000007</v>
      </c>
    </row>
    <row r="14" spans="1:7">
      <c r="A14" s="2" t="s">
        <v>34</v>
      </c>
      <c r="B14" s="2" t="s">
        <v>32</v>
      </c>
      <c r="C14" s="3">
        <v>-139950</v>
      </c>
      <c r="D14" s="4">
        <v>-928000</v>
      </c>
      <c r="E14" s="4">
        <v>868916.93</v>
      </c>
      <c r="F14" s="4">
        <v>117032.76</v>
      </c>
      <c r="G14" s="5">
        <f t="shared" si="0"/>
        <v>-82000.309999999954</v>
      </c>
    </row>
    <row r="15" spans="1:7">
      <c r="A15" s="2" t="s">
        <v>35</v>
      </c>
      <c r="B15" s="2" t="s">
        <v>32</v>
      </c>
      <c r="C15" s="3">
        <v>-155599.99999999983</v>
      </c>
      <c r="D15" s="4">
        <v>-420000</v>
      </c>
      <c r="E15" s="4">
        <v>374188.68</v>
      </c>
      <c r="F15" s="4">
        <v>121411.06</v>
      </c>
      <c r="G15" s="5">
        <f t="shared" si="0"/>
        <v>-80000.259999999776</v>
      </c>
    </row>
    <row r="16" spans="1:7">
      <c r="A16" s="2" t="s">
        <v>36</v>
      </c>
      <c r="B16" s="2" t="s">
        <v>37</v>
      </c>
      <c r="C16" s="3">
        <v>-1357771.3600000013</v>
      </c>
      <c r="D16" s="4">
        <v>-6558954.7699999996</v>
      </c>
      <c r="E16" s="4">
        <v>5828097.9500000002</v>
      </c>
      <c r="F16" s="4"/>
      <c r="G16" s="5">
        <f t="shared" si="0"/>
        <v>-2088628.1800000006</v>
      </c>
    </row>
    <row r="17" spans="1:7">
      <c r="A17" s="2" t="s">
        <v>38</v>
      </c>
      <c r="B17" s="2" t="s">
        <v>39</v>
      </c>
      <c r="C17" s="3">
        <v>-5558516</v>
      </c>
      <c r="D17" s="4">
        <f>-1250000-250000</f>
        <v>-1500000</v>
      </c>
      <c r="E17" s="4">
        <f>733180+216400</f>
        <v>949580</v>
      </c>
      <c r="F17" s="4"/>
      <c r="G17" s="5">
        <f t="shared" si="0"/>
        <v>-6108936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xSplit="2" ySplit="3" topLeftCell="C4" activePane="bottomRight" state="frozen"/>
      <selection activeCell="A4" sqref="A4:G19"/>
      <selection pane="topRight" activeCell="A4" sqref="A4:G19"/>
      <selection pane="bottomLeft" activeCell="A4" sqref="A4:G19"/>
      <selection pane="bottomRight" activeCell="A4" sqref="A4:G19"/>
    </sheetView>
  </sheetViews>
  <sheetFormatPr defaultRowHeight="14.25"/>
  <cols>
    <col min="1" max="1" width="18" bestFit="1" customWidth="1"/>
    <col min="2" max="2" width="18.625" bestFit="1" customWidth="1"/>
    <col min="3" max="3" width="10.625" bestFit="1" customWidth="1"/>
    <col min="4" max="6" width="16.125" bestFit="1" customWidth="1"/>
    <col min="7" max="7" width="11.25" bestFit="1" customWidth="1"/>
  </cols>
  <sheetData>
    <row r="1" spans="1:7">
      <c r="A1" s="16" t="s">
        <v>0</v>
      </c>
      <c r="B1" s="16" t="s">
        <v>1</v>
      </c>
      <c r="C1" s="17" t="s">
        <v>2</v>
      </c>
      <c r="D1" s="17"/>
      <c r="E1" s="17"/>
      <c r="F1" s="17"/>
      <c r="G1" s="17"/>
    </row>
    <row r="2" spans="1:7">
      <c r="A2" s="16"/>
      <c r="B2" s="16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>
      <c r="A3" s="16"/>
      <c r="B3" s="16"/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多层表头</vt:lpstr>
      <vt:lpstr>透视表</vt:lpstr>
      <vt:lpstr>单层表头</vt:lpstr>
      <vt:lpstr>多层表头分析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2013-10-21T05:51:50Z</dcterms:created>
  <dcterms:modified xsi:type="dcterms:W3CDTF">2013-10-21T05:57:59Z</dcterms:modified>
</cp:coreProperties>
</file>