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W:\pv_dev_team_2024\MCP\"/>
    </mc:Choice>
  </mc:AlternateContent>
  <xr:revisionPtr revIDLastSave="0" documentId="8_{36C24379-AF62-433F-A682-00264DE90995}" xr6:coauthVersionLast="47" xr6:coauthVersionMax="47" xr10:uidLastSave="{00000000-0000-0000-0000-000000000000}"/>
  <bookViews>
    <workbookView xWindow="-25965" yWindow="2835" windowWidth="21600" windowHeight="11385" activeTab="1" xr2:uid="{5B954B93-C777-4C3A-BAE8-F3811D987B6C}"/>
  </bookViews>
  <sheets>
    <sheet name="Ranking Hierarchy" sheetId="5" r:id="rId1"/>
    <sheet name="Use Cases" sheetId="7" r:id="rId2"/>
    <sheet name="Document DBs" sheetId="1" r:id="rId3"/>
    <sheet name="Data Footprint Projections" sheetId="3" r:id="rId4"/>
    <sheet name="RAM Estimate" sheetId="6"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6" l="1"/>
  <c r="C5" i="6"/>
  <c r="C2" i="6"/>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4" i="3"/>
  <c r="H4" i="3" s="1"/>
  <c r="G5" i="3"/>
  <c r="H5" i="3" s="1"/>
  <c r="G6" i="3"/>
  <c r="H6" i="3" s="1"/>
  <c r="G7" i="3"/>
  <c r="H7" i="3" s="1"/>
  <c r="G8" i="3"/>
  <c r="H8" i="3" s="1"/>
  <c r="G9" i="3"/>
  <c r="H9" i="3" s="1"/>
  <c r="G10" i="3"/>
  <c r="H10" i="3" s="1"/>
  <c r="G11" i="3"/>
  <c r="H11" i="3" s="1"/>
  <c r="G12" i="3"/>
  <c r="H12" i="3" s="1"/>
  <c r="G13" i="3"/>
  <c r="H13" i="3" s="1"/>
  <c r="G14" i="3"/>
  <c r="H14" i="3" s="1"/>
  <c r="G3" i="3"/>
  <c r="H3" i="3" s="1"/>
  <c r="C5" i="3"/>
  <c r="I13" i="3" l="1"/>
  <c r="I3" i="3"/>
  <c r="I23" i="3"/>
  <c r="J23" i="3" s="1"/>
  <c r="N13" i="3"/>
  <c r="J13" i="3"/>
  <c r="K13" i="3" s="1"/>
  <c r="L13" i="3" s="1"/>
  <c r="I17" i="3"/>
  <c r="I21" i="3"/>
  <c r="I24" i="3"/>
  <c r="I22" i="3"/>
  <c r="I19" i="3"/>
  <c r="I7" i="3"/>
  <c r="I9" i="3"/>
  <c r="I26" i="3"/>
  <c r="I4" i="3"/>
  <c r="I25" i="3"/>
  <c r="I14" i="3"/>
  <c r="I6" i="3"/>
  <c r="I20" i="3"/>
  <c r="I11" i="3"/>
  <c r="I18" i="3"/>
  <c r="I8" i="3"/>
  <c r="I10" i="3"/>
  <c r="I12" i="3"/>
  <c r="I15" i="3"/>
  <c r="I16" i="3"/>
  <c r="I5" i="3"/>
  <c r="M13" i="3" l="1"/>
  <c r="N23" i="3"/>
  <c r="J3" i="3"/>
  <c r="N3" i="3"/>
  <c r="N14" i="3"/>
  <c r="J14" i="3"/>
  <c r="N11" i="3"/>
  <c r="J11" i="3"/>
  <c r="J25" i="3"/>
  <c r="N25" i="3"/>
  <c r="N4" i="3"/>
  <c r="J4" i="3"/>
  <c r="N5" i="3"/>
  <c r="J5" i="3"/>
  <c r="N20" i="3"/>
  <c r="J20" i="3"/>
  <c r="J26" i="3"/>
  <c r="N26" i="3"/>
  <c r="N19" i="3"/>
  <c r="J19" i="3"/>
  <c r="N9" i="3"/>
  <c r="J9" i="3"/>
  <c r="J22" i="3"/>
  <c r="N22" i="3"/>
  <c r="J15" i="3"/>
  <c r="N15" i="3"/>
  <c r="N21" i="3"/>
  <c r="J21" i="3"/>
  <c r="N8" i="3"/>
  <c r="J8" i="3"/>
  <c r="N6" i="3"/>
  <c r="J6" i="3"/>
  <c r="N7" i="3"/>
  <c r="J7" i="3"/>
  <c r="J16" i="3"/>
  <c r="N16" i="3"/>
  <c r="J24" i="3"/>
  <c r="N24" i="3"/>
  <c r="J17" i="3"/>
  <c r="N17" i="3"/>
  <c r="J12" i="3"/>
  <c r="N12" i="3"/>
  <c r="N10" i="3"/>
  <c r="J10" i="3"/>
  <c r="N18" i="3"/>
  <c r="J18" i="3"/>
  <c r="M23" i="3"/>
  <c r="K23" i="3"/>
  <c r="L23" i="3" s="1"/>
  <c r="O9" i="3" l="1"/>
  <c r="P9" i="3" s="1"/>
  <c r="O7" i="3"/>
  <c r="P7" i="3" s="1"/>
  <c r="O6" i="3"/>
  <c r="P6" i="3" s="1"/>
  <c r="O5" i="3"/>
  <c r="P5" i="3" s="1"/>
  <c r="O21" i="3"/>
  <c r="P21" i="3" s="1"/>
  <c r="O20" i="3"/>
  <c r="P20" i="3" s="1"/>
  <c r="O19" i="3"/>
  <c r="P19" i="3" s="1"/>
  <c r="Q19" i="3" s="1"/>
  <c r="O16" i="3"/>
  <c r="P16" i="3" s="1"/>
  <c r="Q16" i="3" s="1"/>
  <c r="O15" i="3"/>
  <c r="P15" i="3" s="1"/>
  <c r="S15" i="3" s="1"/>
  <c r="O13" i="3"/>
  <c r="P13" i="3" s="1"/>
  <c r="O12" i="3"/>
  <c r="P12" i="3" s="1"/>
  <c r="O8" i="3"/>
  <c r="P8" i="3" s="1"/>
  <c r="O26" i="3"/>
  <c r="P26" i="3" s="1"/>
  <c r="S26" i="3" s="1"/>
  <c r="O25" i="3"/>
  <c r="P25" i="3" s="1"/>
  <c r="S25" i="3" s="1"/>
  <c r="O24" i="3"/>
  <c r="P24" i="3" s="1"/>
  <c r="Q24" i="3" s="1"/>
  <c r="O4" i="3"/>
  <c r="P4" i="3" s="1"/>
  <c r="S4" i="3" s="1"/>
  <c r="O23" i="3"/>
  <c r="P23" i="3" s="1"/>
  <c r="O3" i="3"/>
  <c r="P3" i="3" s="1"/>
  <c r="O22" i="3"/>
  <c r="P22" i="3" s="1"/>
  <c r="S22" i="3" s="1"/>
  <c r="O18" i="3"/>
  <c r="P18" i="3" s="1"/>
  <c r="S18" i="3" s="1"/>
  <c r="O17" i="3"/>
  <c r="P17" i="3" s="1"/>
  <c r="O14" i="3"/>
  <c r="P14" i="3" s="1"/>
  <c r="O11" i="3"/>
  <c r="P11" i="3" s="1"/>
  <c r="O10" i="3"/>
  <c r="P10" i="3" s="1"/>
  <c r="M3" i="3"/>
  <c r="K3" i="3"/>
  <c r="L3" i="3" s="1"/>
  <c r="M10" i="3"/>
  <c r="K10" i="3"/>
  <c r="L10" i="3" s="1"/>
  <c r="K22" i="3"/>
  <c r="L22" i="3" s="1"/>
  <c r="M22" i="3"/>
  <c r="K19" i="3"/>
  <c r="L19" i="3" s="1"/>
  <c r="M19" i="3"/>
  <c r="M24" i="3"/>
  <c r="K24" i="3"/>
  <c r="L24" i="3" s="1"/>
  <c r="S20" i="3"/>
  <c r="Q20" i="3"/>
  <c r="K7" i="3"/>
  <c r="L7" i="3" s="1"/>
  <c r="M7" i="3"/>
  <c r="K4" i="3"/>
  <c r="L4" i="3" s="1"/>
  <c r="M4" i="3"/>
  <c r="M6" i="3"/>
  <c r="K6" i="3"/>
  <c r="L6" i="3" s="1"/>
  <c r="K9" i="3"/>
  <c r="L9" i="3" s="1"/>
  <c r="M9" i="3"/>
  <c r="S17" i="3"/>
  <c r="Q17" i="3"/>
  <c r="M20" i="3"/>
  <c r="K20" i="3"/>
  <c r="L20" i="3" s="1"/>
  <c r="M11" i="3"/>
  <c r="K11" i="3"/>
  <c r="L11" i="3" s="1"/>
  <c r="M14" i="3"/>
  <c r="K14" i="3"/>
  <c r="L14" i="3" s="1"/>
  <c r="M12" i="3"/>
  <c r="K12" i="3"/>
  <c r="L12" i="3" s="1"/>
  <c r="K17" i="3"/>
  <c r="L17" i="3" s="1"/>
  <c r="M17" i="3"/>
  <c r="M26" i="3"/>
  <c r="K26" i="3"/>
  <c r="L26" i="3" s="1"/>
  <c r="M16" i="3"/>
  <c r="K16" i="3"/>
  <c r="L16" i="3" s="1"/>
  <c r="K5" i="3"/>
  <c r="L5" i="3" s="1"/>
  <c r="M5" i="3"/>
  <c r="M8" i="3"/>
  <c r="K8" i="3"/>
  <c r="L8" i="3" s="1"/>
  <c r="K25" i="3"/>
  <c r="L25" i="3" s="1"/>
  <c r="M25" i="3"/>
  <c r="K18" i="3"/>
  <c r="L18" i="3" s="1"/>
  <c r="M18" i="3"/>
  <c r="K21" i="3"/>
  <c r="L21" i="3" s="1"/>
  <c r="M21" i="3"/>
  <c r="Q21" i="3"/>
  <c r="S21" i="3"/>
  <c r="M15" i="3"/>
  <c r="K15" i="3"/>
  <c r="L15" i="3" s="1"/>
  <c r="T20" i="3" l="1"/>
  <c r="U20" i="3" s="1"/>
  <c r="R20" i="3"/>
  <c r="T19" i="3"/>
  <c r="U19" i="3" s="1"/>
  <c r="R19" i="3"/>
  <c r="T16" i="3"/>
  <c r="U16" i="3" s="1"/>
  <c r="R16" i="3"/>
  <c r="T17" i="3"/>
  <c r="U17" i="3" s="1"/>
  <c r="R17" i="3"/>
  <c r="T24" i="3"/>
  <c r="U24" i="3" s="1"/>
  <c r="R24" i="3"/>
  <c r="T21" i="3"/>
  <c r="U21" i="3" s="1"/>
  <c r="R21" i="3"/>
  <c r="Q26" i="3"/>
  <c r="S23" i="3"/>
  <c r="Q23" i="3"/>
  <c r="Q25" i="3"/>
  <c r="Q4" i="3"/>
  <c r="Q15" i="3"/>
  <c r="S16" i="3"/>
  <c r="S3" i="3"/>
  <c r="Q3" i="3"/>
  <c r="Q18" i="3"/>
  <c r="S24" i="3"/>
  <c r="S19" i="3"/>
  <c r="Q22" i="3"/>
  <c r="S5" i="3"/>
  <c r="Q5" i="3"/>
  <c r="T15" i="3" l="1"/>
  <c r="U15" i="3" s="1"/>
  <c r="R15" i="3"/>
  <c r="T4" i="3"/>
  <c r="U4" i="3" s="1"/>
  <c r="R4" i="3"/>
  <c r="T23" i="3"/>
  <c r="U23" i="3" s="1"/>
  <c r="R23" i="3"/>
  <c r="T5" i="3"/>
  <c r="U5" i="3" s="1"/>
  <c r="R5" i="3"/>
  <c r="T22" i="3"/>
  <c r="U22" i="3" s="1"/>
  <c r="R22" i="3"/>
  <c r="T25" i="3"/>
  <c r="U25" i="3" s="1"/>
  <c r="R25" i="3"/>
  <c r="T26" i="3"/>
  <c r="U26" i="3" s="1"/>
  <c r="R26" i="3"/>
  <c r="T18" i="3"/>
  <c r="U18" i="3" s="1"/>
  <c r="R18" i="3"/>
  <c r="T3" i="3"/>
  <c r="U3" i="3" s="1"/>
  <c r="R3" i="3"/>
  <c r="S6" i="3"/>
  <c r="Q6" i="3"/>
  <c r="T6" i="3" l="1"/>
  <c r="U6" i="3" s="1"/>
  <c r="R6" i="3"/>
  <c r="S7" i="3"/>
  <c r="Q7" i="3"/>
  <c r="T7" i="3" l="1"/>
  <c r="U7" i="3" s="1"/>
  <c r="R7" i="3"/>
  <c r="S8" i="3"/>
  <c r="Q8" i="3"/>
  <c r="T8" i="3" l="1"/>
  <c r="U8" i="3" s="1"/>
  <c r="R8" i="3"/>
  <c r="S9" i="3"/>
  <c r="Q9" i="3"/>
  <c r="T9" i="3" l="1"/>
  <c r="U9" i="3" s="1"/>
  <c r="R9" i="3"/>
  <c r="S10" i="3"/>
  <c r="Q10" i="3"/>
  <c r="T10" i="3" l="1"/>
  <c r="U10" i="3" s="1"/>
  <c r="R10" i="3"/>
  <c r="S11" i="3"/>
  <c r="Q11" i="3"/>
  <c r="T11" i="3" l="1"/>
  <c r="U11" i="3" s="1"/>
  <c r="R11" i="3"/>
  <c r="S12" i="3"/>
  <c r="Q12" i="3"/>
  <c r="T12" i="3" l="1"/>
  <c r="U12" i="3" s="1"/>
  <c r="R12" i="3"/>
  <c r="S13" i="3"/>
  <c r="Q13" i="3"/>
  <c r="S14" i="3"/>
  <c r="Q14" i="3"/>
  <c r="T14" i="3" l="1"/>
  <c r="U14" i="3" s="1"/>
  <c r="R14" i="3"/>
  <c r="T13" i="3"/>
  <c r="U13" i="3" s="1"/>
  <c r="R13" i="3"/>
</calcChain>
</file>

<file path=xl/sharedStrings.xml><?xml version="1.0" encoding="utf-8"?>
<sst xmlns="http://schemas.openxmlformats.org/spreadsheetml/2006/main" count="419" uniqueCount="188">
  <si>
    <t>Mongo</t>
  </si>
  <si>
    <t>RavenDB - Community</t>
  </si>
  <si>
    <t>RavenDB - Professional</t>
  </si>
  <si>
    <t>RavenDB - Enterprise</t>
  </si>
  <si>
    <t>License Limit</t>
  </si>
  <si>
    <t>Eligible for Commecial Use</t>
  </si>
  <si>
    <t>Number of Databases</t>
  </si>
  <si>
    <t>Single Database Size</t>
  </si>
  <si>
    <t>Management Studio (GUI)</t>
  </si>
  <si>
    <t>Sharding</t>
  </si>
  <si>
    <t>Kafka Sink</t>
  </si>
  <si>
    <t>HiveMQ Sink</t>
  </si>
  <si>
    <t>Data Archival</t>
  </si>
  <si>
    <t>Max Cluster Size</t>
  </si>
  <si>
    <t>Max Cores in Cluster</t>
  </si>
  <si>
    <t>Max Cluster Memory Usage</t>
  </si>
  <si>
    <t>Cluster Dashboard</t>
  </si>
  <si>
    <t>Cluster Transactions</t>
  </si>
  <si>
    <t>Highly Available Tasks</t>
  </si>
  <si>
    <t>Dynamic Database Distribution</t>
  </si>
  <si>
    <t>X</t>
  </si>
  <si>
    <t>infinite</t>
  </si>
  <si>
    <t>240 GB RAM</t>
  </si>
  <si>
    <t>6 GB RAM</t>
  </si>
  <si>
    <t>60 cores</t>
  </si>
  <si>
    <t>Clustering</t>
  </si>
  <si>
    <t>Features</t>
  </si>
  <si>
    <t>Management</t>
  </si>
  <si>
    <t>Indexes</t>
  </si>
  <si>
    <t>Static &amp; Auto</t>
  </si>
  <si>
    <t>Additional Assemblies from NuGet</t>
  </si>
  <si>
    <t>Time Series</t>
  </si>
  <si>
    <t>Incremental Time Series</t>
  </si>
  <si>
    <t>Rollups &amp; Retention</t>
  </si>
  <si>
    <t>Monitoring</t>
  </si>
  <si>
    <t>SNMP</t>
  </si>
  <si>
    <t>Monitoring Endpoints</t>
  </si>
  <si>
    <t>SQL ETL</t>
  </si>
  <si>
    <t>OLAP ETL</t>
  </si>
  <si>
    <t>Power BI</t>
  </si>
  <si>
    <t>Grafana plugin for data</t>
  </si>
  <si>
    <t>Security</t>
  </si>
  <si>
    <t>Certificates</t>
  </si>
  <si>
    <t>Read-Only Certificates</t>
  </si>
  <si>
    <t>Encryption in Transit</t>
  </si>
  <si>
    <t>Storage Encryption</t>
  </si>
  <si>
    <t>TLS 1.3 &amp; X.509</t>
  </si>
  <si>
    <t>Description</t>
  </si>
  <si>
    <t>Couchbase</t>
  </si>
  <si>
    <t>Elastic - Enterprise</t>
  </si>
  <si>
    <t>Couchbase Mobile - Enterprise</t>
  </si>
  <si>
    <t>Couchbase Server - Enterprise</t>
  </si>
  <si>
    <t>Cost</t>
  </si>
  <si>
    <t>Free</t>
  </si>
  <si>
    <t>Couchbase Web Console</t>
  </si>
  <si>
    <t>RDB NoSQL DB Management Studio</t>
  </si>
  <si>
    <t>HiveMQ Enterprise Extension for MongoDB</t>
  </si>
  <si>
    <t>Ability to disperse data across various database servers</t>
  </si>
  <si>
    <t>Does this have a native funtionality to produce directly to Kafka with no other infrastructure?</t>
  </si>
  <si>
    <t>Does this have a native functionality to sink mqtt messages directly to the db with no other existing infrastructure?</t>
  </si>
  <si>
    <t>Built-in archiving functionality for db backups?</t>
  </si>
  <si>
    <t>Support for SQL-like queries?</t>
  </si>
  <si>
    <t>Support for OLAP?</t>
  </si>
  <si>
    <t>Built-in Power BI integration?</t>
  </si>
  <si>
    <t>Couchbase datasource plugin</t>
  </si>
  <si>
    <t>Native implementation of collecting data points at regular time intervals and extracted with time-based queries</t>
  </si>
  <si>
    <t>Native implementation of deltas rather than absolute values, each point represents a change in value</t>
  </si>
  <si>
    <t>Deploy C# to use ML to classify documents into index</t>
  </si>
  <si>
    <t>udfs</t>
  </si>
  <si>
    <t>OrientDB</t>
  </si>
  <si>
    <t>MongoDB</t>
  </si>
  <si>
    <t>RavenDB</t>
  </si>
  <si>
    <t>Cassandra</t>
  </si>
  <si>
    <t>Yes</t>
  </si>
  <si>
    <t>Kibana</t>
  </si>
  <si>
    <t>OrientDB Studio</t>
  </si>
  <si>
    <t>Auto-managed</t>
  </si>
  <si>
    <t>No</t>
  </si>
  <si>
    <t>ODBC/JDBC</t>
  </si>
  <si>
    <t>Direct</t>
  </si>
  <si>
    <t>How they do cost</t>
  </si>
  <si>
    <t>Per node</t>
  </si>
  <si>
    <t>Per core</t>
  </si>
  <si>
    <t>Open Source</t>
  </si>
  <si>
    <t>allows someone to only have read access to the database and prevents write operations</t>
  </si>
  <si>
    <r>
      <t xml:space="preserve">the ability to execute transactions (a sequence of operations that must either be fully completed or fully rolled back) across multiple nodes in a database cluster. These transactions ensure </t>
    </r>
    <r>
      <rPr>
        <b/>
        <sz val="11"/>
        <color theme="1"/>
        <rFont val="Calibri"/>
        <family val="2"/>
        <scheme val="minor"/>
      </rPr>
      <t>ACID</t>
    </r>
  </si>
  <si>
    <t>tasks or services within a database or system that are designed to be continuously operational and accessible, even in the face of hardware failures, network issues, or other disruptions</t>
  </si>
  <si>
    <t>database system to automatically and intelligently distribute data across multiple nodes or servers, often in response to changes in load or capacity needs</t>
  </si>
  <si>
    <t>Simple Network Management Protocol</t>
  </si>
  <si>
    <t>specific API endpoints or network locations that a database or system exposes to provide real-time metrics and status information</t>
  </si>
  <si>
    <t>Average Object Size</t>
  </si>
  <si>
    <t>Number of Messages Per Day</t>
  </si>
  <si>
    <t>bytes</t>
  </si>
  <si>
    <t>Month</t>
  </si>
  <si>
    <t>Growth Factor</t>
  </si>
  <si>
    <t>With Growth Factor</t>
  </si>
  <si>
    <t>Storage Requirements (bytes)</t>
  </si>
  <si>
    <t>Storage Requirements With Growth Factor (bytes)</t>
  </si>
  <si>
    <t>Avg $ per byte</t>
  </si>
  <si>
    <t>$ for storage</t>
  </si>
  <si>
    <t>Gigabytes</t>
  </si>
  <si>
    <t>Avg Days in Month</t>
  </si>
  <si>
    <t>Messages per month</t>
  </si>
  <si>
    <t>Messages Persisted</t>
  </si>
  <si>
    <t>W/ Voron Compression Algorithm</t>
  </si>
  <si>
    <t>Terabytes</t>
  </si>
  <si>
    <t>RAM Pool (64 GBs)</t>
  </si>
  <si>
    <t>Documentation</t>
  </si>
  <si>
    <t>Marklogic Data Server</t>
  </si>
  <si>
    <t>Elastic</t>
  </si>
  <si>
    <t>Marklogic</t>
  </si>
  <si>
    <t>Postgres</t>
  </si>
  <si>
    <t>Rank</t>
  </si>
  <si>
    <t>Name</t>
  </si>
  <si>
    <t>I'm hard pressed to not pick MongoDB specifically because it is the most widely used and documented out of all options.</t>
  </si>
  <si>
    <t>RavenDB seems cool but I've been noticing that the documentation "looks" great, it doesn't seem to align 1 to 1 with the actual implementation so some is left to be desired with this</t>
  </si>
  <si>
    <t>Similar to mongo, the functionality provided by the ELK stack far exceeds our implementation right now, but its like buying a shirt that’s too big. I think we can grow into it.</t>
  </si>
  <si>
    <t>It answers our specific use case at a relatively low cost, I just don't think it helps us extend functionality into other areas as well such as time series, ML/AI, graph…</t>
  </si>
  <si>
    <t>Similar to Cassandra, it works really well and I'd sooner replace SQL server with Postgres than use only Postgres for its JSON and JSONB datatypes. It answers one usecase well which is storing MQTT payloads and providing text search capabilities</t>
  </si>
  <si>
    <t>What really threw me off with this one was the price presentation. Couchbase just seems like they don't really care for our account</t>
  </si>
  <si>
    <t>I can barely get this to work on my computer</t>
  </si>
  <si>
    <t>It seems to do everything that we want, but again, with how Williams works I believe we are looking at a paid enterprise server. Also I'm not really sure what FlexVertex is but it seems like OrientDB is getting deprecated?</t>
  </si>
  <si>
    <t>Working Set</t>
  </si>
  <si>
    <t>gb</t>
  </si>
  <si>
    <t>Data Accessed Frequently</t>
  </si>
  <si>
    <t>Index Size</t>
  </si>
  <si>
    <t>Cache</t>
  </si>
  <si>
    <t>By default Mongo allocates 50% of available system ram to cache</t>
  </si>
  <si>
    <t>Operating System</t>
  </si>
  <si>
    <t xml:space="preserve">gb </t>
  </si>
  <si>
    <t>Total</t>
  </si>
  <si>
    <t>Comments 9/9</t>
  </si>
  <si>
    <t>Comments 9/16</t>
  </si>
  <si>
    <t>Burk brought up a good point in that RavenDB matches our current environment (built in .net) so the client would be simplest to work with</t>
  </si>
  <si>
    <t>Burk brought up that MongoDB is a JVM tool and that since we don't have any real Java developers on the team it might not be the best fit
As well as, Burk also brought up that some data leak issues are still not fixed with MongoDB so that might cause some issues as well</t>
  </si>
  <si>
    <t>Realistically, elastic's platform is All in or All out imo. I think Williams as a company will not grow into it realistically after the conversation today</t>
  </si>
  <si>
    <t>FlexVertex is more the commercial offering, it is something that we are going to have to look into</t>
  </si>
  <si>
    <t>Moved up a lot from 5th to 3rd, since Burk made the comment that we might not want a multi-model DB and still go with the piece-wise option of Cassandra, Redis, Neo4j, and Postgres to do everything that we need</t>
  </si>
  <si>
    <t>Similar to cassandra, it can be included in a stack of db technologies to give us the same functionality as RavenDB essentially</t>
  </si>
  <si>
    <t>Total Price</t>
  </si>
  <si>
    <t>Alternate Kafka Sink</t>
  </si>
  <si>
    <t>Is there a tool to sink data?</t>
  </si>
  <si>
    <t>Kafka Connect</t>
  </si>
  <si>
    <t>Alternate HiveMQ Sink</t>
  </si>
  <si>
    <t>HiveMQ Enterprise Extension</t>
  </si>
  <si>
    <t>Use Case</t>
  </si>
  <si>
    <t>Engine ATP/FTP Data</t>
  </si>
  <si>
    <t>MCP Data</t>
  </si>
  <si>
    <t>IMS</t>
  </si>
  <si>
    <t>OQR</t>
  </si>
  <si>
    <t>CMM Data</t>
  </si>
  <si>
    <t>Launch Plan</t>
  </si>
  <si>
    <t>Colin and Vania Spreadsheet</t>
  </si>
  <si>
    <t>Extension Languages</t>
  </si>
  <si>
    <t>Java</t>
  </si>
  <si>
    <t>C#, Javascript</t>
  </si>
  <si>
    <t>Strikes</t>
  </si>
  <si>
    <t>Summary</t>
  </si>
  <si>
    <t>ELK Stack is all in or all out
Expected $200k+ for minimum stack</t>
  </si>
  <si>
    <t>It does what we need
There are some memory leak concerns with clients
JVM tool so java expertise is necessary</t>
  </si>
  <si>
    <t>Not a good fit</t>
  </si>
  <si>
    <t>Company seems to be moving commercial offerings to FlexVertex
Need to understand FlexVertex better</t>
  </si>
  <si>
    <t>Community is not powerful enough</t>
  </si>
  <si>
    <t>Professional is close but still not powerful enough</t>
  </si>
  <si>
    <t>This one sucks</t>
  </si>
  <si>
    <t>Enterprise satsifies almost all features
Scalability cost is reasonable
C# and javascript</t>
  </si>
  <si>
    <t>IIOT Data</t>
  </si>
  <si>
    <t>Timeseries</t>
  </si>
  <si>
    <t>Graphs/Relationships</t>
  </si>
  <si>
    <t>Everything stored in binary files &amp; json right now
-&gt; on the network under a timestamp
-&gt; pull specific data from multiple engine ATPs
-&gt; start/stop metrics pulled manually from binary and isolate the area we need</t>
  </si>
  <si>
    <t>Trends of production stuff (mainly historical data)
-&gt; Cross referencing where tools are used (pspecs or materials)
-&gt; Front end cache / session persistance</t>
  </si>
  <si>
    <t>Finance data (costing data)
-&gt; Some of the properties of data changing
-&gt; Where used/relationship crawling</t>
  </si>
  <si>
    <t>Status changes (what happened to the DR)
-&gt; correlations between properties
-&gt; timeseries slicer type data</t>
  </si>
  <si>
    <t>Text search on data tags
-&gt; Renishaw Central?
-&gt; Gainseeker?</t>
  </si>
  <si>
    <t>Capturing all the spreadsheet data in one centralized location
-&gt; All data can now be aggregated in one place</t>
  </si>
  <si>
    <t>Access Database</t>
  </si>
  <si>
    <t>Somewhat the same as launch plan
-&gt; Theoretical data (trying to build new product so I need to forecast out the plans/parts)
-&gt; Use templates from other parts to build new assemblies</t>
  </si>
  <si>
    <t>Real time shop floor data
-&gt; Scheduling</t>
  </si>
  <si>
    <t>Line of Balance</t>
  </si>
  <si>
    <t>Order Priority</t>
  </si>
  <si>
    <t>Scheduling</t>
  </si>
  <si>
    <t>Predictive scheduling
-&gt; MRP is scheduled to do 20 engines/month but I want to scale that to 100, tell me where my shortages/bottlenecks are</t>
  </si>
  <si>
    <t>Across departments, stream shop floor data (like temp, humidity) I want to cross reference that to my DRs</t>
  </si>
  <si>
    <t>All the machine tags, temperatures, statuses, vibration, tool life, fluid levels, coolant levels</t>
  </si>
  <si>
    <t>Data Growth</t>
  </si>
  <si>
    <t>Linear</t>
  </si>
  <si>
    <t>Exponential</t>
  </si>
  <si>
    <t>Find all of the parts that are associated with this in such and such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</si>
</sst>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00000000_);_(&quot;$&quot;* \(#,##0.00000000\);_(&quot;$&quot;* &quot;-&quot;??_);_(@_)"/>
    <numFmt numFmtId="165" formatCode="_(&quot;$&quot;* #,##0.000000000000_);_(&quot;$&quot;* \(#,##0.00000000000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0" fillId="2" borderId="0" xfId="0" applyFill="1"/>
    <xf numFmtId="0" fontId="0" fillId="0" borderId="0" xfId="0" applyAlignment="1">
      <alignment horizontal="center" vertical="top" wrapText="1"/>
    </xf>
    <xf numFmtId="0" fontId="1" fillId="2" borderId="0" xfId="0" applyFont="1" applyFill="1" applyAlignment="1">
      <alignment horizontal="center" vertical="top" wrapText="1"/>
    </xf>
    <xf numFmtId="0" fontId="0" fillId="2" borderId="0" xfId="0" applyFill="1" applyAlignment="1">
      <alignment horizontal="center" vertical="top" wrapText="1"/>
    </xf>
    <xf numFmtId="0" fontId="0" fillId="0" borderId="0" xfId="0" applyAlignment="1">
      <alignment horizontal="left" vertical="center"/>
    </xf>
    <xf numFmtId="0" fontId="1" fillId="2" borderId="0" xfId="0" applyFont="1" applyFill="1" applyAlignment="1">
      <alignment horizontal="left" vertical="center"/>
    </xf>
    <xf numFmtId="0" fontId="0" fillId="0" borderId="0" xfId="0" applyFill="1" applyAlignment="1">
      <alignment horizontal="center" vertical="top" wrapText="1"/>
    </xf>
    <xf numFmtId="0" fontId="0" fillId="0" borderId="0" xfId="0" applyFill="1"/>
    <xf numFmtId="0" fontId="0" fillId="0"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wrapText="1"/>
    </xf>
    <xf numFmtId="165" fontId="0" fillId="0" borderId="0" xfId="1" applyNumberFormat="1" applyFont="1"/>
    <xf numFmtId="44" fontId="0" fillId="0" borderId="0" xfId="0" applyNumberFormat="1"/>
    <xf numFmtId="164" fontId="0" fillId="0" borderId="0" xfId="0" applyNumberFormat="1"/>
    <xf numFmtId="3" fontId="0" fillId="0" borderId="0" xfId="0" applyNumberFormat="1" applyAlignment="1">
      <alignment horizontal="center" vertical="top"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 Growth Projections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'Data Footprint Projections'!$H$2</c:f>
              <c:strCache>
                <c:ptCount val="1"/>
                <c:pt idx="0">
                  <c:v>Messages per month</c:v>
                </c:pt>
              </c:strCache>
            </c:strRef>
          </c:tx>
          <c:spPr>
            <a:ln w="28575" cap="rnd">
              <a:solidFill>
                <a:schemeClr val="accent2"/>
              </a:solidFill>
              <a:round/>
            </a:ln>
            <a:effectLst/>
          </c:spPr>
          <c:marker>
            <c:symbol val="none"/>
          </c:marker>
          <c:val>
            <c:numRef>
              <c:f>'Data Footprint Projections'!$H$3:$H$14</c:f>
            </c:numRef>
          </c:val>
          <c:smooth val="0"/>
          <c:extLst>
            <c:ext xmlns:c16="http://schemas.microsoft.com/office/drawing/2014/chart" uri="{C3380CC4-5D6E-409C-BE32-E72D297353CC}">
              <c16:uniqueId val="{00000001-2BA4-4C7A-912D-771F0FE198FB}"/>
            </c:ext>
          </c:extLst>
        </c:ser>
        <c:ser>
          <c:idx val="2"/>
          <c:order val="2"/>
          <c:tx>
            <c:strRef>
              <c:f>'Data Footprint Projections'!$J$2</c:f>
              <c:strCache>
                <c:ptCount val="1"/>
                <c:pt idx="0">
                  <c:v>Storage Requirements (bytes)</c:v>
                </c:pt>
              </c:strCache>
            </c:strRef>
          </c:tx>
          <c:spPr>
            <a:ln w="28575" cap="rnd">
              <a:solidFill>
                <a:schemeClr val="accent3"/>
              </a:solidFill>
              <a:round/>
            </a:ln>
            <a:effectLst/>
          </c:spPr>
          <c:marker>
            <c:symbol val="none"/>
          </c:marker>
          <c:val>
            <c:numRef>
              <c:f>'Data Footprint Projections'!$J$3:$J$14</c:f>
              <c:numCache>
                <c:formatCode>General</c:formatCode>
                <c:ptCount val="12"/>
                <c:pt idx="0">
                  <c:v>1168000000</c:v>
                </c:pt>
                <c:pt idx="1">
                  <c:v>2336000000</c:v>
                </c:pt>
                <c:pt idx="2">
                  <c:v>3504000000</c:v>
                </c:pt>
                <c:pt idx="3">
                  <c:v>4672000000</c:v>
                </c:pt>
                <c:pt idx="4">
                  <c:v>5840000000</c:v>
                </c:pt>
                <c:pt idx="5">
                  <c:v>7008000000</c:v>
                </c:pt>
                <c:pt idx="6">
                  <c:v>8176000000</c:v>
                </c:pt>
                <c:pt idx="7">
                  <c:v>9344000000</c:v>
                </c:pt>
                <c:pt idx="8">
                  <c:v>10512000000</c:v>
                </c:pt>
                <c:pt idx="9">
                  <c:v>11680000000</c:v>
                </c:pt>
                <c:pt idx="10">
                  <c:v>12848000000</c:v>
                </c:pt>
                <c:pt idx="11">
                  <c:v>14016000000</c:v>
                </c:pt>
              </c:numCache>
            </c:numRef>
          </c:val>
          <c:smooth val="0"/>
          <c:extLst>
            <c:ext xmlns:c16="http://schemas.microsoft.com/office/drawing/2014/chart" uri="{C3380CC4-5D6E-409C-BE32-E72D297353CC}">
              <c16:uniqueId val="{00000002-2BA4-4C7A-912D-771F0FE198FB}"/>
            </c:ext>
          </c:extLst>
        </c:ser>
        <c:ser>
          <c:idx val="4"/>
          <c:order val="4"/>
          <c:tx>
            <c:strRef>
              <c:f>'Data Footprint Projections'!$P$2</c:f>
              <c:strCache>
                <c:ptCount val="1"/>
                <c:pt idx="0">
                  <c:v>Storage Requirements With Growth Factor (bytes)</c:v>
                </c:pt>
              </c:strCache>
            </c:strRef>
          </c:tx>
          <c:spPr>
            <a:ln w="28575" cap="rnd">
              <a:solidFill>
                <a:schemeClr val="accent5"/>
              </a:solidFill>
              <a:round/>
            </a:ln>
            <a:effectLst/>
          </c:spPr>
          <c:marker>
            <c:symbol val="none"/>
          </c:marker>
          <c:val>
            <c:numRef>
              <c:f>'Data Footprint Projections'!$P$3:$P$14</c:f>
              <c:numCache>
                <c:formatCode>General</c:formatCode>
                <c:ptCount val="12"/>
                <c:pt idx="0">
                  <c:v>53981327710.264977</c:v>
                </c:pt>
                <c:pt idx="1">
                  <c:v>182371285690.94614</c:v>
                </c:pt>
                <c:pt idx="2">
                  <c:v>395501553443.40155</c:v>
                </c:pt>
                <c:pt idx="3">
                  <c:v>700866056494.45508</c:v>
                </c:pt>
                <c:pt idx="4">
                  <c:v>1104470619495.6953</c:v>
                </c:pt>
                <c:pt idx="5">
                  <c:v>1611382681163.0063</c:v>
                </c:pt>
                <c:pt idx="6">
                  <c:v>2226016018122.9141</c:v>
                </c:pt>
                <c:pt idx="7">
                  <c:v>2952299297518.0767</c:v>
                </c:pt>
                <c:pt idx="8">
                  <c:v>3793784917805.917</c:v>
                </c:pt>
                <c:pt idx="9">
                  <c:v>4753723753743.1934</c:v>
                </c:pt>
                <c:pt idx="10">
                  <c:v>5835118906567.0586</c:v>
                </c:pt>
                <c:pt idx="11">
                  <c:v>7040765767397.9863</c:v>
                </c:pt>
              </c:numCache>
            </c:numRef>
          </c:val>
          <c:smooth val="0"/>
          <c:extLst>
            <c:ext xmlns:c16="http://schemas.microsoft.com/office/drawing/2014/chart" uri="{C3380CC4-5D6E-409C-BE32-E72D297353CC}">
              <c16:uniqueId val="{00000004-2BA4-4C7A-912D-771F0FE198FB}"/>
            </c:ext>
          </c:extLst>
        </c:ser>
        <c:dLbls>
          <c:showLegendKey val="0"/>
          <c:showVal val="0"/>
          <c:showCatName val="0"/>
          <c:showSerName val="0"/>
          <c:showPercent val="0"/>
          <c:showBubbleSize val="0"/>
        </c:dLbls>
        <c:smooth val="0"/>
        <c:axId val="418583760"/>
        <c:axId val="418580808"/>
        <c:extLst>
          <c:ext xmlns:c15="http://schemas.microsoft.com/office/drawing/2012/chart" uri="{02D57815-91ED-43cb-92C2-25804820EDAC}">
            <c15:filteredLineSeries>
              <c15:ser>
                <c:idx val="0"/>
                <c:order val="0"/>
                <c:tx>
                  <c:strRef>
                    <c:extLst>
                      <c:ext uri="{02D57815-91ED-43cb-92C2-25804820EDAC}">
                        <c15:formulaRef>
                          <c15:sqref>'Data Footprint Projections'!$F$2</c15:sqref>
                        </c15:formulaRef>
                      </c:ext>
                    </c:extLst>
                    <c:strCache>
                      <c:ptCount val="1"/>
                      <c:pt idx="0">
                        <c:v>Month</c:v>
                      </c:pt>
                    </c:strCache>
                  </c:strRef>
                </c:tx>
                <c:spPr>
                  <a:ln w="28575" cap="rnd">
                    <a:solidFill>
                      <a:schemeClr val="accent1"/>
                    </a:solidFill>
                    <a:round/>
                  </a:ln>
                  <a:effectLst/>
                </c:spPr>
                <c:marker>
                  <c:symbol val="none"/>
                </c:marker>
                <c:val>
                  <c:numRef>
                    <c:extLst>
                      <c:ext uri="{02D57815-91ED-43cb-92C2-25804820EDAC}">
                        <c15:formulaRef>
                          <c15:sqref>'Data Footprint Projections'!$F$3:$F$14</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2BA4-4C7A-912D-771F0FE198F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'Data Footprint Projections'!$N$2</c15:sqref>
                        </c15:formulaRef>
                      </c:ext>
                    </c:extLst>
                    <c:strCache>
                      <c:ptCount val="1"/>
                      <c:pt idx="0">
                        <c:v>With Growth Factor</c:v>
                      </c:pt>
                    </c:strCache>
                  </c:strRef>
                </c:tx>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'Data Footprint Projections'!$N$3:$N$14</c15:sqref>
                        </c15:formulaRef>
                      </c:ext>
                    </c:extLst>
                    <c:numCache>
                      <c:formatCode>General</c:formatCode>
                      <c:ptCount val="12"/>
                      <c:pt idx="0">
                        <c:v>210864561.36822256</c:v>
                      </c:pt>
                      <c:pt idx="1">
                        <c:v>501523273.36203575</c:v>
                      </c:pt>
                      <c:pt idx="2">
                        <c:v>832540108.40802896</c:v>
                      </c:pt>
                      <c:pt idx="3">
                        <c:v>1192830090.0431778</c:v>
                      </c:pt>
                      <c:pt idx="4">
                        <c:v>1576580324.2235944</c:v>
                      </c:pt>
                      <c:pt idx="5">
                        <c:v>1980125240.887934</c:v>
                      </c:pt>
                      <c:pt idx="6">
                        <c:v>2400911472.4996395</c:v>
                      </c:pt>
                      <c:pt idx="7">
                        <c:v>2837044060.1373539</c:v>
                      </c:pt>
                      <c:pt idx="8">
                        <c:v>3287053204.2493753</c:v>
                      </c:pt>
                      <c:pt idx="9">
                        <c:v>3749761077.8799858</c:v>
                      </c:pt>
                      <c:pt idx="10">
                        <c:v>4224199815.7182245</c:v>
                      </c:pt>
                      <c:pt idx="11">
                        <c:v>4709558050.1208105</c:v>
                      </c:pt>
                    </c:numCache>
                  </c:numRef>
                </c:val>
                <c:smooth val="0"/>
                <c:extLst xmlns:c15="http://schemas.microsoft.com/office/drawing/2012/chart">
                  <c:ext xmlns:c16="http://schemas.microsoft.com/office/drawing/2014/chart" uri="{C3380CC4-5D6E-409C-BE32-E72D297353CC}">
                    <c16:uniqueId val="{00000003-2BA4-4C7A-912D-771F0FE198FB}"/>
                  </c:ext>
                </c:extLst>
              </c15:ser>
            </c15:filteredLineSeries>
          </c:ext>
        </c:extLst>
      </c:lineChart>
      <c:catAx>
        <c:axId val="418583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0808"/>
        <c:crosses val="autoZero"/>
        <c:auto val="1"/>
        <c:lblAlgn val="ctr"/>
        <c:lblOffset val="100"/>
        <c:noMultiLvlLbl val="0"/>
      </c:catAx>
      <c:valAx>
        <c:axId val="41858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27</xdr:row>
      <xdr:rowOff>71436</xdr:rowOff>
    </xdr:from>
    <xdr:to>
      <xdr:col>12</xdr:col>
      <xdr:colOff>1181100</xdr:colOff>
      <xdr:row>44</xdr:row>
      <xdr:rowOff>19049</xdr:rowOff>
    </xdr:to>
    <xdr:graphicFrame macro="">
      <xdr:nvGraphicFramePr>
        <xdr:cNvPr id="2" name="Chart 1">
          <a:extLst>
            <a:ext uri="{FF2B5EF4-FFF2-40B4-BE49-F238E27FC236}">
              <a16:creationId xmlns:a16="http://schemas.microsoft.com/office/drawing/2014/main" id="{5B1EDBA4-833B-4AC0-8B0F-0A5EB1B56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A711-2380-448C-B88B-76C1B06BADC0}">
  <dimension ref="B1:E9"/>
  <sheetViews>
    <sheetView zoomScale="85" zoomScaleNormal="85" workbookViewId="0">
      <selection activeCell="E3" sqref="E3"/>
    </sheetView>
  </sheetViews>
  <sheetFormatPr defaultColWidth="9.109375" defaultRowHeight="14.4" x14ac:dyDescent="0.3"/>
  <cols>
    <col min="1" max="1" width="9.109375" style="16"/>
    <col min="2" max="2" width="5.33203125" style="16" bestFit="1" customWidth="1"/>
    <col min="3" max="3" width="10.5546875" style="16" bestFit="1" customWidth="1"/>
    <col min="4" max="5" width="78.5546875" style="17" customWidth="1"/>
    <col min="6" max="16384" width="9.109375" style="16"/>
  </cols>
  <sheetData>
    <row r="1" spans="2:5" x14ac:dyDescent="0.3">
      <c r="B1" s="16" t="s">
        <v>112</v>
      </c>
      <c r="C1" s="16" t="s">
        <v>113</v>
      </c>
      <c r="D1" s="17" t="s">
        <v>131</v>
      </c>
      <c r="E1" s="17" t="s">
        <v>132</v>
      </c>
    </row>
    <row r="2" spans="2:5" ht="28.8" x14ac:dyDescent="0.3">
      <c r="B2" s="16">
        <v>1</v>
      </c>
      <c r="C2" s="16" t="s">
        <v>71</v>
      </c>
      <c r="D2" s="17" t="s">
        <v>115</v>
      </c>
      <c r="E2" s="17" t="s">
        <v>133</v>
      </c>
    </row>
    <row r="3" spans="2:5" ht="72" x14ac:dyDescent="0.3">
      <c r="B3" s="16">
        <v>2</v>
      </c>
      <c r="C3" s="16" t="s">
        <v>70</v>
      </c>
      <c r="D3" s="17" t="s">
        <v>114</v>
      </c>
      <c r="E3" s="17" t="s">
        <v>134</v>
      </c>
    </row>
    <row r="4" spans="2:5" ht="43.2" x14ac:dyDescent="0.3">
      <c r="B4" s="16">
        <v>3</v>
      </c>
      <c r="C4" s="16" t="s">
        <v>72</v>
      </c>
      <c r="D4" s="17" t="s">
        <v>117</v>
      </c>
      <c r="E4" s="17" t="s">
        <v>137</v>
      </c>
    </row>
    <row r="5" spans="2:5" ht="43.2" x14ac:dyDescent="0.3">
      <c r="B5" s="16">
        <v>4</v>
      </c>
      <c r="C5" s="16" t="s">
        <v>111</v>
      </c>
      <c r="D5" s="17" t="s">
        <v>118</v>
      </c>
      <c r="E5" s="17" t="s">
        <v>138</v>
      </c>
    </row>
    <row r="6" spans="2:5" ht="28.8" x14ac:dyDescent="0.3">
      <c r="B6" s="16">
        <v>5</v>
      </c>
      <c r="C6" s="16" t="s">
        <v>109</v>
      </c>
      <c r="D6" s="17" t="s">
        <v>116</v>
      </c>
      <c r="E6" s="17" t="s">
        <v>135</v>
      </c>
    </row>
    <row r="7" spans="2:5" ht="43.2" x14ac:dyDescent="0.3">
      <c r="B7" s="16">
        <v>6</v>
      </c>
      <c r="C7" s="16" t="s">
        <v>69</v>
      </c>
      <c r="D7" s="17" t="s">
        <v>121</v>
      </c>
      <c r="E7" s="17" t="s">
        <v>136</v>
      </c>
    </row>
    <row r="8" spans="2:5" ht="28.8" x14ac:dyDescent="0.3">
      <c r="B8" s="16">
        <v>7</v>
      </c>
      <c r="C8" s="16" t="s">
        <v>48</v>
      </c>
      <c r="D8" s="17" t="s">
        <v>119</v>
      </c>
    </row>
    <row r="9" spans="2:5" x14ac:dyDescent="0.3">
      <c r="B9" s="16">
        <v>8</v>
      </c>
      <c r="C9" s="16" t="s">
        <v>110</v>
      </c>
      <c r="D9" s="17"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C953-B9D7-4048-955E-DB0D6D51ABC5}">
  <dimension ref="A1:C14"/>
  <sheetViews>
    <sheetView tabSelected="1" topLeftCell="A7" zoomScale="85" zoomScaleNormal="85" workbookViewId="0">
      <selection activeCell="B15" sqref="B15"/>
    </sheetView>
  </sheetViews>
  <sheetFormatPr defaultRowHeight="14.4" x14ac:dyDescent="0.3"/>
  <cols>
    <col min="1" max="1" width="28.5546875" style="18" customWidth="1"/>
    <col min="2" max="2" width="52.6640625" style="19" customWidth="1"/>
  </cols>
  <sheetData>
    <row r="1" spans="1:3" x14ac:dyDescent="0.3">
      <c r="A1" s="18" t="s">
        <v>145</v>
      </c>
      <c r="B1" s="19" t="s">
        <v>47</v>
      </c>
      <c r="C1" t="s">
        <v>184</v>
      </c>
    </row>
    <row r="2" spans="1:3" ht="72" x14ac:dyDescent="0.3">
      <c r="A2" s="18" t="s">
        <v>146</v>
      </c>
      <c r="B2" s="19" t="s">
        <v>169</v>
      </c>
      <c r="C2" t="s">
        <v>185</v>
      </c>
    </row>
    <row r="3" spans="1:3" ht="57.6" x14ac:dyDescent="0.3">
      <c r="A3" s="18" t="s">
        <v>147</v>
      </c>
      <c r="B3" s="19" t="s">
        <v>170</v>
      </c>
      <c r="C3" t="s">
        <v>185</v>
      </c>
    </row>
    <row r="4" spans="1:3" ht="43.2" x14ac:dyDescent="0.3">
      <c r="A4" s="18" t="s">
        <v>148</v>
      </c>
      <c r="B4" s="19" t="s">
        <v>171</v>
      </c>
      <c r="C4" t="s">
        <v>185</v>
      </c>
    </row>
    <row r="5" spans="1:3" ht="43.2" x14ac:dyDescent="0.3">
      <c r="A5" s="18" t="s">
        <v>149</v>
      </c>
      <c r="B5" s="19" t="s">
        <v>172</v>
      </c>
      <c r="C5" t="s">
        <v>185</v>
      </c>
    </row>
    <row r="6" spans="1:3" ht="43.2" x14ac:dyDescent="0.3">
      <c r="A6" s="18" t="s">
        <v>150</v>
      </c>
      <c r="B6" s="19" t="s">
        <v>173</v>
      </c>
      <c r="C6" t="s">
        <v>185</v>
      </c>
    </row>
    <row r="7" spans="1:3" ht="57.6" x14ac:dyDescent="0.3">
      <c r="A7" s="18" t="s">
        <v>175</v>
      </c>
      <c r="B7" s="19" t="s">
        <v>176</v>
      </c>
    </row>
    <row r="8" spans="1:3" ht="58.5" customHeight="1" x14ac:dyDescent="0.3">
      <c r="A8" s="18" t="s">
        <v>151</v>
      </c>
      <c r="B8" s="19" t="s">
        <v>174</v>
      </c>
    </row>
    <row r="9" spans="1:3" ht="28.8" x14ac:dyDescent="0.3">
      <c r="A9" s="18" t="s">
        <v>152</v>
      </c>
      <c r="B9" s="19" t="s">
        <v>177</v>
      </c>
    </row>
    <row r="10" spans="1:3" ht="57.6" x14ac:dyDescent="0.3">
      <c r="A10" s="18" t="s">
        <v>178</v>
      </c>
      <c r="B10" s="19" t="s">
        <v>181</v>
      </c>
    </row>
    <row r="11" spans="1:3" x14ac:dyDescent="0.3">
      <c r="A11" s="18" t="s">
        <v>179</v>
      </c>
      <c r="B11" s="19" t="s">
        <v>180</v>
      </c>
    </row>
    <row r="12" spans="1:3" ht="28.8" x14ac:dyDescent="0.3">
      <c r="A12" s="18" t="s">
        <v>166</v>
      </c>
      <c r="B12" s="19" t="s">
        <v>182</v>
      </c>
      <c r="C12" t="s">
        <v>186</v>
      </c>
    </row>
    <row r="13" spans="1:3" ht="28.8" x14ac:dyDescent="0.3">
      <c r="A13" s="18" t="s">
        <v>167</v>
      </c>
      <c r="B13" s="19" t="s">
        <v>183</v>
      </c>
      <c r="C13" t="s">
        <v>186</v>
      </c>
    </row>
    <row r="14" spans="1:3" ht="28.8" x14ac:dyDescent="0.3">
      <c r="A14" s="18" t="s">
        <v>168</v>
      </c>
      <c r="B14" s="19" t="s">
        <v>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FDC5-11F1-4CD9-84B9-BD341D12BE5A}">
  <dimension ref="A1:K48"/>
  <sheetViews>
    <sheetView zoomScale="70" zoomScaleNormal="70" workbookViewId="0">
      <pane xSplit="1" ySplit="1" topLeftCell="B2" activePane="bottomRight" state="frozen"/>
      <selection pane="topRight" activeCell="B1" sqref="B1"/>
      <selection pane="bottomLeft" activeCell="A2" sqref="A2"/>
      <selection pane="bottomRight" activeCell="J4" sqref="J4"/>
    </sheetView>
  </sheetViews>
  <sheetFormatPr defaultRowHeight="14.4" x14ac:dyDescent="0.3"/>
  <cols>
    <col min="1" max="1" width="32.44140625" style="5" bestFit="1" customWidth="1"/>
    <col min="2" max="10" width="33.44140625" style="2" customWidth="1"/>
    <col min="11" max="11" width="19.109375" customWidth="1"/>
  </cols>
  <sheetData>
    <row r="1" spans="1:11" x14ac:dyDescent="0.3">
      <c r="C1" s="2" t="s">
        <v>49</v>
      </c>
      <c r="D1" s="2" t="s">
        <v>0</v>
      </c>
      <c r="E1" s="2" t="s">
        <v>50</v>
      </c>
      <c r="F1" s="2" t="s">
        <v>51</v>
      </c>
      <c r="G1" s="2" t="s">
        <v>69</v>
      </c>
      <c r="H1" s="2" t="s">
        <v>1</v>
      </c>
      <c r="I1" s="2" t="s">
        <v>2</v>
      </c>
      <c r="J1" s="2" t="s">
        <v>3</v>
      </c>
      <c r="K1" s="2" t="s">
        <v>108</v>
      </c>
    </row>
    <row r="2" spans="1:11" x14ac:dyDescent="0.3">
      <c r="A2" s="5" t="s">
        <v>156</v>
      </c>
      <c r="K2" s="2"/>
    </row>
    <row r="3" spans="1:11" ht="86.4" x14ac:dyDescent="0.3">
      <c r="A3" s="5" t="s">
        <v>157</v>
      </c>
      <c r="C3" s="2" t="s">
        <v>158</v>
      </c>
      <c r="D3" s="2" t="s">
        <v>159</v>
      </c>
      <c r="E3" s="2" t="s">
        <v>160</v>
      </c>
      <c r="F3" s="2" t="s">
        <v>160</v>
      </c>
      <c r="G3" s="2" t="s">
        <v>161</v>
      </c>
      <c r="H3" s="2" t="s">
        <v>162</v>
      </c>
      <c r="I3" s="2" t="s">
        <v>163</v>
      </c>
      <c r="J3" s="2" t="s">
        <v>165</v>
      </c>
      <c r="K3" s="2" t="s">
        <v>164</v>
      </c>
    </row>
    <row r="4" spans="1:11" s="1" customFormat="1" x14ac:dyDescent="0.3">
      <c r="A4" s="6" t="s">
        <v>27</v>
      </c>
      <c r="B4" s="3" t="s">
        <v>47</v>
      </c>
      <c r="C4" s="4"/>
      <c r="D4" s="4"/>
      <c r="E4" s="4"/>
      <c r="F4" s="4"/>
      <c r="G4" s="4"/>
      <c r="H4" s="4"/>
      <c r="I4" s="4"/>
      <c r="J4" s="4"/>
    </row>
    <row r="5" spans="1:11" x14ac:dyDescent="0.3">
      <c r="A5" s="5" t="s">
        <v>4</v>
      </c>
      <c r="C5" s="2" t="s">
        <v>21</v>
      </c>
      <c r="D5" s="2" t="s">
        <v>21</v>
      </c>
      <c r="E5" s="2" t="s">
        <v>24</v>
      </c>
      <c r="F5" s="2" t="s">
        <v>24</v>
      </c>
      <c r="G5" s="2" t="s">
        <v>21</v>
      </c>
      <c r="H5" s="2" t="s">
        <v>24</v>
      </c>
      <c r="I5" s="2" t="s">
        <v>21</v>
      </c>
      <c r="J5" s="2" t="s">
        <v>21</v>
      </c>
    </row>
    <row r="6" spans="1:11" x14ac:dyDescent="0.3">
      <c r="A6" s="5" t="s">
        <v>5</v>
      </c>
      <c r="C6" s="2" t="s">
        <v>73</v>
      </c>
      <c r="D6" s="2" t="s">
        <v>73</v>
      </c>
      <c r="E6" s="2" t="s">
        <v>73</v>
      </c>
      <c r="F6" s="2" t="s">
        <v>73</v>
      </c>
      <c r="G6" s="2" t="s">
        <v>73</v>
      </c>
      <c r="H6" s="2" t="s">
        <v>73</v>
      </c>
      <c r="I6" s="2" t="s">
        <v>73</v>
      </c>
      <c r="J6" s="2" t="s">
        <v>73</v>
      </c>
    </row>
    <row r="7" spans="1:11" x14ac:dyDescent="0.3">
      <c r="A7" s="5" t="s">
        <v>6</v>
      </c>
      <c r="C7" s="2" t="s">
        <v>21</v>
      </c>
      <c r="D7" s="2" t="s">
        <v>21</v>
      </c>
      <c r="E7" s="2" t="s">
        <v>21</v>
      </c>
      <c r="F7" s="2" t="s">
        <v>21</v>
      </c>
      <c r="G7" s="2" t="s">
        <v>21</v>
      </c>
      <c r="H7" s="2" t="s">
        <v>21</v>
      </c>
      <c r="I7" s="2" t="s">
        <v>21</v>
      </c>
      <c r="J7" s="2" t="s">
        <v>21</v>
      </c>
    </row>
    <row r="8" spans="1:11" x14ac:dyDescent="0.3">
      <c r="A8" s="5" t="s">
        <v>7</v>
      </c>
      <c r="C8" s="2" t="s">
        <v>21</v>
      </c>
      <c r="D8" s="2" t="s">
        <v>21</v>
      </c>
      <c r="E8" s="2" t="s">
        <v>21</v>
      </c>
      <c r="F8" s="2" t="s">
        <v>21</v>
      </c>
      <c r="G8" s="2" t="s">
        <v>21</v>
      </c>
      <c r="H8" s="2" t="s">
        <v>21</v>
      </c>
      <c r="I8" s="2" t="s">
        <v>21</v>
      </c>
      <c r="J8" s="2" t="s">
        <v>21</v>
      </c>
    </row>
    <row r="9" spans="1:11" x14ac:dyDescent="0.3">
      <c r="A9" s="5" t="s">
        <v>8</v>
      </c>
      <c r="C9" s="2" t="s">
        <v>74</v>
      </c>
      <c r="E9" s="2" t="s">
        <v>54</v>
      </c>
      <c r="F9" s="2" t="s">
        <v>54</v>
      </c>
      <c r="G9" s="2" t="s">
        <v>75</v>
      </c>
      <c r="H9" s="2" t="s">
        <v>55</v>
      </c>
      <c r="I9" s="2" t="s">
        <v>55</v>
      </c>
      <c r="J9" s="2" t="s">
        <v>55</v>
      </c>
    </row>
    <row r="10" spans="1:11" s="1" customFormat="1" x14ac:dyDescent="0.3">
      <c r="A10" s="6" t="s">
        <v>26</v>
      </c>
      <c r="B10" s="3" t="s">
        <v>47</v>
      </c>
      <c r="C10" s="4"/>
      <c r="D10" s="4"/>
      <c r="E10" s="4"/>
      <c r="F10" s="4"/>
      <c r="G10" s="4"/>
      <c r="H10" s="4"/>
      <c r="I10" s="4"/>
      <c r="J10" s="4"/>
    </row>
    <row r="11" spans="1:11" ht="28.8" x14ac:dyDescent="0.3">
      <c r="A11" s="5" t="s">
        <v>9</v>
      </c>
      <c r="B11" s="2" t="s">
        <v>57</v>
      </c>
      <c r="C11" s="2" t="s">
        <v>73</v>
      </c>
      <c r="D11" s="2" t="s">
        <v>73</v>
      </c>
      <c r="E11" s="2" t="s">
        <v>76</v>
      </c>
      <c r="F11" s="2" t="s">
        <v>76</v>
      </c>
      <c r="G11" s="2" t="s">
        <v>73</v>
      </c>
      <c r="H11" s="2" t="s">
        <v>73</v>
      </c>
      <c r="I11" s="2" t="s">
        <v>73</v>
      </c>
      <c r="J11" s="2" t="s">
        <v>73</v>
      </c>
    </row>
    <row r="12" spans="1:11" ht="43.2" x14ac:dyDescent="0.3">
      <c r="A12" s="5" t="s">
        <v>10</v>
      </c>
      <c r="B12" s="2" t="s">
        <v>58</v>
      </c>
      <c r="C12" s="2" t="s">
        <v>77</v>
      </c>
      <c r="D12" s="2" t="s">
        <v>77</v>
      </c>
      <c r="E12" s="2" t="s">
        <v>77</v>
      </c>
      <c r="F12" s="2" t="s">
        <v>73</v>
      </c>
      <c r="G12" s="2" t="s">
        <v>77</v>
      </c>
      <c r="H12" s="2" t="s">
        <v>73</v>
      </c>
      <c r="I12" s="2" t="s">
        <v>73</v>
      </c>
      <c r="J12" s="2" t="s">
        <v>73</v>
      </c>
    </row>
    <row r="13" spans="1:11" x14ac:dyDescent="0.3">
      <c r="A13" s="5" t="s">
        <v>140</v>
      </c>
      <c r="B13" s="2" t="s">
        <v>141</v>
      </c>
      <c r="C13" s="2" t="s">
        <v>142</v>
      </c>
      <c r="D13" s="2" t="s">
        <v>142</v>
      </c>
    </row>
    <row r="14" spans="1:11" ht="43.2" x14ac:dyDescent="0.3">
      <c r="A14" s="5" t="s">
        <v>11</v>
      </c>
      <c r="B14" s="2" t="s">
        <v>59</v>
      </c>
      <c r="C14" s="2" t="s">
        <v>77</v>
      </c>
      <c r="D14" s="2" t="s">
        <v>56</v>
      </c>
      <c r="E14" s="2" t="s">
        <v>77</v>
      </c>
      <c r="F14" s="2" t="s">
        <v>77</v>
      </c>
      <c r="G14" s="2" t="s">
        <v>77</v>
      </c>
      <c r="H14" s="2" t="s">
        <v>77</v>
      </c>
      <c r="I14" s="2" t="s">
        <v>77</v>
      </c>
      <c r="J14" s="2" t="s">
        <v>77</v>
      </c>
    </row>
    <row r="15" spans="1:11" x14ac:dyDescent="0.3">
      <c r="A15" s="5" t="s">
        <v>143</v>
      </c>
      <c r="B15" s="2" t="s">
        <v>141</v>
      </c>
      <c r="C15" s="2" t="s">
        <v>144</v>
      </c>
      <c r="D15" s="2" t="s">
        <v>144</v>
      </c>
      <c r="E15" s="2" t="s">
        <v>144</v>
      </c>
      <c r="F15" s="2" t="s">
        <v>144</v>
      </c>
      <c r="G15" s="2" t="s">
        <v>144</v>
      </c>
      <c r="H15" s="2" t="s">
        <v>144</v>
      </c>
      <c r="I15" s="2" t="s">
        <v>144</v>
      </c>
      <c r="J15" s="2" t="s">
        <v>144</v>
      </c>
    </row>
    <row r="16" spans="1:11" ht="28.8" x14ac:dyDescent="0.3">
      <c r="A16" s="5" t="s">
        <v>12</v>
      </c>
      <c r="B16" s="2" t="s">
        <v>60</v>
      </c>
      <c r="C16" s="2" t="s">
        <v>73</v>
      </c>
      <c r="D16" s="2" t="s">
        <v>77</v>
      </c>
      <c r="E16" s="2" t="s">
        <v>77</v>
      </c>
      <c r="F16" s="2" t="s">
        <v>77</v>
      </c>
      <c r="G16" s="2" t="s">
        <v>77</v>
      </c>
      <c r="H16" s="2" t="s">
        <v>77</v>
      </c>
      <c r="I16" s="2" t="s">
        <v>73</v>
      </c>
      <c r="J16" s="2" t="s">
        <v>73</v>
      </c>
    </row>
    <row r="17" spans="1:10" x14ac:dyDescent="0.3">
      <c r="A17" s="5" t="s">
        <v>37</v>
      </c>
      <c r="B17" s="2" t="s">
        <v>61</v>
      </c>
      <c r="C17" s="2" t="s">
        <v>73</v>
      </c>
      <c r="D17" s="2" t="s">
        <v>77</v>
      </c>
      <c r="E17" s="2" t="s">
        <v>77</v>
      </c>
      <c r="F17" s="2" t="s">
        <v>77</v>
      </c>
      <c r="G17" s="2" t="s">
        <v>73</v>
      </c>
      <c r="H17" s="2" t="s">
        <v>73</v>
      </c>
      <c r="I17" s="2" t="s">
        <v>73</v>
      </c>
      <c r="J17" s="2" t="s">
        <v>73</v>
      </c>
    </row>
    <row r="18" spans="1:10" x14ac:dyDescent="0.3">
      <c r="A18" s="5" t="s">
        <v>38</v>
      </c>
      <c r="B18" s="2" t="s">
        <v>62</v>
      </c>
      <c r="C18" s="2" t="s">
        <v>73</v>
      </c>
      <c r="D18" s="2" t="s">
        <v>77</v>
      </c>
      <c r="E18" s="2" t="s">
        <v>77</v>
      </c>
      <c r="F18" s="2" t="s">
        <v>77</v>
      </c>
      <c r="G18" s="2" t="s">
        <v>77</v>
      </c>
      <c r="H18" s="2" t="s">
        <v>73</v>
      </c>
      <c r="I18" s="2" t="s">
        <v>73</v>
      </c>
      <c r="J18" s="2" t="s">
        <v>73</v>
      </c>
    </row>
    <row r="19" spans="1:10" x14ac:dyDescent="0.3">
      <c r="A19" s="5" t="s">
        <v>39</v>
      </c>
      <c r="B19" s="2" t="s">
        <v>63</v>
      </c>
      <c r="C19" s="2" t="s">
        <v>78</v>
      </c>
      <c r="D19" s="2" t="s">
        <v>78</v>
      </c>
      <c r="E19" s="2" t="s">
        <v>78</v>
      </c>
      <c r="F19" s="2" t="s">
        <v>78</v>
      </c>
      <c r="G19" s="2" t="s">
        <v>77</v>
      </c>
      <c r="H19" s="2" t="s">
        <v>79</v>
      </c>
      <c r="I19" s="2" t="s">
        <v>79</v>
      </c>
      <c r="J19" s="2" t="s">
        <v>79</v>
      </c>
    </row>
    <row r="20" spans="1:10" x14ac:dyDescent="0.3">
      <c r="A20" s="5" t="s">
        <v>40</v>
      </c>
      <c r="C20" s="2" t="s">
        <v>73</v>
      </c>
      <c r="D20" s="2" t="s">
        <v>77</v>
      </c>
      <c r="E20" s="2" t="s">
        <v>64</v>
      </c>
      <c r="F20" s="2" t="s">
        <v>64</v>
      </c>
      <c r="G20" s="2" t="s">
        <v>77</v>
      </c>
      <c r="H20" s="2" t="s">
        <v>77</v>
      </c>
      <c r="I20" s="2" t="s">
        <v>73</v>
      </c>
      <c r="J20" s="2" t="s">
        <v>73</v>
      </c>
    </row>
    <row r="21" spans="1:10" x14ac:dyDescent="0.3">
      <c r="A21" s="5" t="s">
        <v>153</v>
      </c>
      <c r="D21" s="2" t="s">
        <v>154</v>
      </c>
      <c r="J21" s="2" t="s">
        <v>155</v>
      </c>
    </row>
    <row r="22" spans="1:10" s="1" customFormat="1" x14ac:dyDescent="0.3">
      <c r="A22" s="6" t="s">
        <v>31</v>
      </c>
      <c r="B22" s="3" t="s">
        <v>47</v>
      </c>
      <c r="C22" s="4"/>
      <c r="D22" s="4"/>
      <c r="E22" s="4"/>
      <c r="F22" s="4"/>
      <c r="G22" s="4"/>
      <c r="H22" s="4"/>
      <c r="I22" s="4"/>
      <c r="J22" s="4"/>
    </row>
    <row r="23" spans="1:10" ht="43.2" x14ac:dyDescent="0.3">
      <c r="A23" s="5" t="s">
        <v>31</v>
      </c>
      <c r="B23" s="2" t="s">
        <v>65</v>
      </c>
      <c r="C23" s="2" t="s">
        <v>73</v>
      </c>
      <c r="D23" s="2" t="s">
        <v>77</v>
      </c>
      <c r="E23" s="2" t="s">
        <v>68</v>
      </c>
      <c r="F23" s="2" t="s">
        <v>68</v>
      </c>
      <c r="G23" s="2" t="s">
        <v>77</v>
      </c>
      <c r="H23" s="2" t="s">
        <v>73</v>
      </c>
      <c r="I23" s="2" t="s">
        <v>73</v>
      </c>
      <c r="J23" s="2" t="s">
        <v>73</v>
      </c>
    </row>
    <row r="24" spans="1:10" ht="43.2" x14ac:dyDescent="0.3">
      <c r="A24" s="5" t="s">
        <v>32</v>
      </c>
      <c r="B24" s="2" t="s">
        <v>66</v>
      </c>
      <c r="C24" s="2" t="s">
        <v>77</v>
      </c>
      <c r="D24" s="2" t="s">
        <v>77</v>
      </c>
      <c r="E24" s="2" t="s">
        <v>68</v>
      </c>
      <c r="F24" s="2" t="s">
        <v>68</v>
      </c>
      <c r="G24" s="2" t="s">
        <v>77</v>
      </c>
      <c r="H24" s="2" t="s">
        <v>77</v>
      </c>
      <c r="I24" s="2" t="s">
        <v>73</v>
      </c>
      <c r="J24" s="2" t="s">
        <v>73</v>
      </c>
    </row>
    <row r="25" spans="1:10" x14ac:dyDescent="0.3">
      <c r="A25" s="5" t="s">
        <v>33</v>
      </c>
      <c r="C25" s="2" t="s">
        <v>73</v>
      </c>
      <c r="D25" s="2" t="s">
        <v>77</v>
      </c>
      <c r="E25" s="2" t="s">
        <v>77</v>
      </c>
      <c r="F25" s="2" t="s">
        <v>77</v>
      </c>
      <c r="G25" s="2" t="s">
        <v>77</v>
      </c>
      <c r="H25" s="2" t="s">
        <v>77</v>
      </c>
      <c r="I25" s="2" t="s">
        <v>73</v>
      </c>
      <c r="J25" s="2" t="s">
        <v>73</v>
      </c>
    </row>
    <row r="26" spans="1:10" s="1" customFormat="1" x14ac:dyDescent="0.3">
      <c r="A26" s="6" t="s">
        <v>52</v>
      </c>
      <c r="B26" s="4"/>
      <c r="C26" s="4"/>
      <c r="D26" s="4"/>
      <c r="E26" s="4"/>
      <c r="F26" s="4"/>
      <c r="G26" s="4"/>
      <c r="H26" s="4"/>
      <c r="I26" s="4"/>
      <c r="J26" s="4"/>
    </row>
    <row r="27" spans="1:10" s="8" customFormat="1" x14ac:dyDescent="0.3">
      <c r="A27" s="9" t="s">
        <v>80</v>
      </c>
      <c r="B27" s="7"/>
      <c r="C27" s="7"/>
      <c r="D27" s="7" t="s">
        <v>106</v>
      </c>
      <c r="E27" s="7" t="s">
        <v>81</v>
      </c>
      <c r="F27" s="7" t="s">
        <v>81</v>
      </c>
      <c r="G27" s="7"/>
      <c r="H27" s="7" t="s">
        <v>83</v>
      </c>
      <c r="I27" s="7" t="s">
        <v>82</v>
      </c>
      <c r="J27" s="7" t="s">
        <v>82</v>
      </c>
    </row>
    <row r="28" spans="1:10" x14ac:dyDescent="0.3">
      <c r="A28" s="10" t="s">
        <v>139</v>
      </c>
      <c r="D28" s="15">
        <v>36000</v>
      </c>
      <c r="F28" s="15">
        <v>36000</v>
      </c>
      <c r="H28" s="2" t="s">
        <v>53</v>
      </c>
      <c r="J28" s="15">
        <v>25000</v>
      </c>
    </row>
    <row r="29" spans="1:10" s="1" customFormat="1" x14ac:dyDescent="0.3">
      <c r="A29" s="6" t="s">
        <v>41</v>
      </c>
      <c r="B29" s="3" t="s">
        <v>47</v>
      </c>
      <c r="C29" s="4"/>
      <c r="D29" s="4"/>
      <c r="E29" s="4"/>
      <c r="F29" s="4"/>
      <c r="G29" s="4"/>
      <c r="H29" s="4"/>
      <c r="I29" s="4"/>
      <c r="J29" s="4"/>
    </row>
    <row r="30" spans="1:10" x14ac:dyDescent="0.3">
      <c r="A30" s="5" t="s">
        <v>42</v>
      </c>
      <c r="C30" s="2" t="s">
        <v>73</v>
      </c>
      <c r="D30" s="2" t="s">
        <v>73</v>
      </c>
      <c r="E30" s="2" t="s">
        <v>73</v>
      </c>
      <c r="F30" s="2" t="s">
        <v>73</v>
      </c>
      <c r="G30" s="2" t="s">
        <v>73</v>
      </c>
      <c r="H30" s="2" t="s">
        <v>73</v>
      </c>
      <c r="I30" s="2" t="s">
        <v>73</v>
      </c>
      <c r="J30" s="2" t="s">
        <v>73</v>
      </c>
    </row>
    <row r="31" spans="1:10" ht="43.2" x14ac:dyDescent="0.3">
      <c r="A31" s="5" t="s">
        <v>43</v>
      </c>
      <c r="B31" s="11" t="s">
        <v>84</v>
      </c>
      <c r="C31" s="2" t="s">
        <v>77</v>
      </c>
      <c r="D31" s="2" t="s">
        <v>77</v>
      </c>
      <c r="E31" s="2" t="s">
        <v>77</v>
      </c>
      <c r="F31" s="2" t="s">
        <v>77</v>
      </c>
      <c r="G31" s="2" t="s">
        <v>77</v>
      </c>
      <c r="H31" s="2" t="s">
        <v>73</v>
      </c>
      <c r="I31" s="2" t="s">
        <v>73</v>
      </c>
      <c r="J31" s="2" t="s">
        <v>73</v>
      </c>
    </row>
    <row r="32" spans="1:10" x14ac:dyDescent="0.3">
      <c r="A32" s="5" t="s">
        <v>44</v>
      </c>
      <c r="H32" s="2" t="s">
        <v>46</v>
      </c>
      <c r="I32" s="2" t="s">
        <v>46</v>
      </c>
      <c r="J32" s="2" t="s">
        <v>46</v>
      </c>
    </row>
    <row r="33" spans="1:10" x14ac:dyDescent="0.3">
      <c r="A33" s="5" t="s">
        <v>45</v>
      </c>
      <c r="J33" s="2" t="s">
        <v>20</v>
      </c>
    </row>
    <row r="34" spans="1:10" s="1" customFormat="1" x14ac:dyDescent="0.3">
      <c r="A34" s="6" t="s">
        <v>34</v>
      </c>
      <c r="B34" s="3" t="s">
        <v>47</v>
      </c>
      <c r="C34" s="4"/>
      <c r="D34" s="4"/>
      <c r="E34" s="4"/>
      <c r="F34" s="4"/>
      <c r="G34" s="4"/>
      <c r="H34" s="4"/>
      <c r="I34" s="4"/>
      <c r="J34" s="4"/>
    </row>
    <row r="35" spans="1:10" x14ac:dyDescent="0.3">
      <c r="A35" s="5" t="s">
        <v>35</v>
      </c>
      <c r="B35" s="11" t="s">
        <v>88</v>
      </c>
      <c r="C35" s="2" t="s">
        <v>77</v>
      </c>
      <c r="D35" s="2" t="s">
        <v>77</v>
      </c>
      <c r="E35" s="2" t="s">
        <v>73</v>
      </c>
      <c r="F35" s="2" t="s">
        <v>73</v>
      </c>
      <c r="G35" s="2" t="s">
        <v>77</v>
      </c>
      <c r="H35" s="2" t="s">
        <v>77</v>
      </c>
      <c r="I35" s="2" t="s">
        <v>77</v>
      </c>
      <c r="J35" s="2" t="s">
        <v>73</v>
      </c>
    </row>
    <row r="36" spans="1:10" ht="57.6" x14ac:dyDescent="0.3">
      <c r="A36" s="5" t="s">
        <v>36</v>
      </c>
      <c r="B36" s="11" t="s">
        <v>89</v>
      </c>
      <c r="C36" s="2" t="s">
        <v>73</v>
      </c>
      <c r="D36" s="2" t="s">
        <v>73</v>
      </c>
      <c r="E36" s="2" t="s">
        <v>73</v>
      </c>
      <c r="F36" s="2" t="s">
        <v>73</v>
      </c>
      <c r="G36" s="2" t="s">
        <v>73</v>
      </c>
      <c r="H36" s="2" t="s">
        <v>77</v>
      </c>
      <c r="I36" s="2" t="s">
        <v>77</v>
      </c>
      <c r="J36" s="2" t="s">
        <v>73</v>
      </c>
    </row>
    <row r="37" spans="1:10" s="1" customFormat="1" x14ac:dyDescent="0.3">
      <c r="A37" s="6" t="s">
        <v>25</v>
      </c>
      <c r="B37" s="3" t="s">
        <v>47</v>
      </c>
      <c r="C37" s="4"/>
      <c r="D37" s="4"/>
      <c r="E37" s="4"/>
      <c r="F37" s="4"/>
      <c r="G37" s="4"/>
      <c r="H37" s="4"/>
      <c r="I37" s="4"/>
      <c r="J37" s="4"/>
    </row>
    <row r="38" spans="1:10" x14ac:dyDescent="0.3">
      <c r="A38" s="5" t="s">
        <v>13</v>
      </c>
      <c r="H38" s="2">
        <v>3</v>
      </c>
      <c r="I38" s="2">
        <v>5</v>
      </c>
      <c r="J38" s="2" t="s">
        <v>21</v>
      </c>
    </row>
    <row r="39" spans="1:10" x14ac:dyDescent="0.3">
      <c r="A39" s="5" t="s">
        <v>14</v>
      </c>
      <c r="H39" s="2">
        <v>3</v>
      </c>
      <c r="I39" s="2">
        <v>40</v>
      </c>
      <c r="J39" s="2" t="s">
        <v>21</v>
      </c>
    </row>
    <row r="40" spans="1:10" x14ac:dyDescent="0.3">
      <c r="A40" s="5" t="s">
        <v>15</v>
      </c>
      <c r="H40" s="2" t="s">
        <v>23</v>
      </c>
      <c r="I40" s="2" t="s">
        <v>22</v>
      </c>
      <c r="J40" s="2" t="s">
        <v>21</v>
      </c>
    </row>
    <row r="41" spans="1:10" x14ac:dyDescent="0.3">
      <c r="A41" s="5" t="s">
        <v>16</v>
      </c>
      <c r="C41" s="2" t="s">
        <v>73</v>
      </c>
      <c r="D41" s="2" t="s">
        <v>73</v>
      </c>
      <c r="E41" s="2" t="s">
        <v>73</v>
      </c>
      <c r="F41" s="2" t="s">
        <v>73</v>
      </c>
      <c r="G41" s="2" t="s">
        <v>73</v>
      </c>
      <c r="H41" s="2" t="s">
        <v>77</v>
      </c>
      <c r="I41" s="2" t="s">
        <v>73</v>
      </c>
      <c r="J41" s="2" t="s">
        <v>73</v>
      </c>
    </row>
    <row r="42" spans="1:10" ht="86.4" x14ac:dyDescent="0.3">
      <c r="A42" s="5" t="s">
        <v>17</v>
      </c>
      <c r="B42" s="11" t="s">
        <v>85</v>
      </c>
      <c r="C42" s="2" t="s">
        <v>73</v>
      </c>
      <c r="D42" s="2" t="s">
        <v>73</v>
      </c>
      <c r="E42" s="2" t="s">
        <v>73</v>
      </c>
      <c r="F42" s="2" t="s">
        <v>73</v>
      </c>
      <c r="G42" s="2" t="s">
        <v>73</v>
      </c>
      <c r="H42" s="2" t="s">
        <v>77</v>
      </c>
      <c r="I42" s="2" t="s">
        <v>73</v>
      </c>
      <c r="J42" s="2" t="s">
        <v>73</v>
      </c>
    </row>
    <row r="43" spans="1:10" ht="86.4" x14ac:dyDescent="0.3">
      <c r="A43" s="5" t="s">
        <v>18</v>
      </c>
      <c r="B43" s="11" t="s">
        <v>86</v>
      </c>
      <c r="C43" s="2" t="s">
        <v>73</v>
      </c>
      <c r="D43" s="2" t="s">
        <v>73</v>
      </c>
      <c r="E43" s="2" t="s">
        <v>73</v>
      </c>
      <c r="F43" s="2" t="s">
        <v>73</v>
      </c>
      <c r="G43" s="2" t="s">
        <v>73</v>
      </c>
      <c r="H43" s="2" t="s">
        <v>77</v>
      </c>
      <c r="I43" s="2" t="s">
        <v>73</v>
      </c>
      <c r="J43" s="2" t="s">
        <v>73</v>
      </c>
    </row>
    <row r="44" spans="1:10" ht="72" x14ac:dyDescent="0.3">
      <c r="A44" s="5" t="s">
        <v>19</v>
      </c>
      <c r="B44" s="11" t="s">
        <v>87</v>
      </c>
      <c r="C44" s="2" t="s">
        <v>73</v>
      </c>
      <c r="D44" s="2" t="s">
        <v>73</v>
      </c>
      <c r="E44" s="2" t="s">
        <v>73</v>
      </c>
      <c r="F44" s="2" t="s">
        <v>73</v>
      </c>
      <c r="G44" s="2" t="s">
        <v>73</v>
      </c>
      <c r="H44" s="2" t="s">
        <v>77</v>
      </c>
      <c r="I44" s="2" t="s">
        <v>73</v>
      </c>
      <c r="J44" s="2" t="s">
        <v>73</v>
      </c>
    </row>
    <row r="45" spans="1:10" s="1" customFormat="1" x14ac:dyDescent="0.3">
      <c r="A45" s="6" t="s">
        <v>28</v>
      </c>
      <c r="B45" s="3" t="s">
        <v>47</v>
      </c>
      <c r="C45" s="4"/>
      <c r="D45" s="4"/>
      <c r="E45" s="4"/>
      <c r="F45" s="4"/>
      <c r="G45" s="4"/>
      <c r="H45" s="4"/>
      <c r="I45" s="4"/>
      <c r="J45" s="4"/>
    </row>
    <row r="46" spans="1:10" x14ac:dyDescent="0.3">
      <c r="A46" s="5" t="s">
        <v>29</v>
      </c>
      <c r="C46" s="2" t="s">
        <v>73</v>
      </c>
      <c r="D46" s="2" t="s">
        <v>73</v>
      </c>
      <c r="E46" s="2" t="s">
        <v>73</v>
      </c>
      <c r="F46" s="2" t="s">
        <v>73</v>
      </c>
      <c r="G46" s="2" t="s">
        <v>73</v>
      </c>
      <c r="H46" s="2" t="s">
        <v>73</v>
      </c>
      <c r="I46" s="2" t="s">
        <v>73</v>
      </c>
      <c r="J46" s="2" t="s">
        <v>73</v>
      </c>
    </row>
    <row r="47" spans="1:10" ht="28.8" x14ac:dyDescent="0.3">
      <c r="A47" s="5" t="s">
        <v>30</v>
      </c>
      <c r="B47" s="2" t="s">
        <v>67</v>
      </c>
      <c r="C47" s="2" t="s">
        <v>77</v>
      </c>
      <c r="D47" s="2" t="s">
        <v>77</v>
      </c>
      <c r="E47" s="2" t="s">
        <v>77</v>
      </c>
      <c r="F47" s="2" t="s">
        <v>77</v>
      </c>
      <c r="G47" s="2" t="s">
        <v>77</v>
      </c>
      <c r="H47" s="2" t="s">
        <v>77</v>
      </c>
      <c r="I47" s="2" t="s">
        <v>73</v>
      </c>
      <c r="J47" s="2" t="s">
        <v>73</v>
      </c>
    </row>
    <row r="48" spans="1:10" s="1" customFormat="1" x14ac:dyDescent="0.3">
      <c r="A48" s="6" t="s">
        <v>107</v>
      </c>
      <c r="B48" s="4"/>
      <c r="C48" s="4"/>
      <c r="D48" s="4"/>
      <c r="E48" s="4"/>
      <c r="F48" s="4"/>
      <c r="G48" s="4"/>
      <c r="H48" s="4"/>
      <c r="I48" s="4"/>
      <c r="J48"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55ABA-BB2B-4A97-A836-E3EB755B006B}">
  <dimension ref="B2:U26"/>
  <sheetViews>
    <sheetView topLeftCell="C1" zoomScale="70" zoomScaleNormal="70" workbookViewId="0">
      <selection activeCell="R26" sqref="R26"/>
    </sheetView>
  </sheetViews>
  <sheetFormatPr defaultRowHeight="14.4" x14ac:dyDescent="0.3"/>
  <cols>
    <col min="2" max="2" width="27.33203125" bestFit="1" customWidth="1"/>
    <col min="3" max="3" width="17.33203125" bestFit="1" customWidth="1"/>
    <col min="4" max="4" width="5.88671875" bestFit="1" customWidth="1"/>
    <col min="6" max="6" width="6.88671875" bestFit="1" customWidth="1"/>
    <col min="7" max="7" width="17.5546875" hidden="1" customWidth="1"/>
    <col min="8" max="8" width="19.5546875" hidden="1" customWidth="1"/>
    <col min="9" max="9" width="19.5546875" customWidth="1"/>
    <col min="10" max="10" width="16" customWidth="1"/>
    <col min="11" max="11" width="9.6640625" bestFit="1" customWidth="1"/>
    <col min="12" max="12" width="9.6640625" customWidth="1"/>
    <col min="13" max="13" width="19.109375" customWidth="1"/>
    <col min="14" max="14" width="18.44140625" bestFit="1" customWidth="1"/>
    <col min="15" max="15" width="18.44140625" customWidth="1"/>
    <col min="16" max="16" width="22.5546875" customWidth="1"/>
    <col min="17" max="18" width="14.109375" customWidth="1"/>
    <col min="19" max="19" width="20.44140625" bestFit="1" customWidth="1"/>
    <col min="20" max="20" width="12.88671875" customWidth="1"/>
    <col min="21" max="21" width="14.33203125" bestFit="1" customWidth="1"/>
  </cols>
  <sheetData>
    <row r="2" spans="2:21" x14ac:dyDescent="0.3">
      <c r="B2" t="s">
        <v>90</v>
      </c>
      <c r="C2">
        <v>256</v>
      </c>
      <c r="D2" t="s">
        <v>92</v>
      </c>
      <c r="F2" t="s">
        <v>93</v>
      </c>
      <c r="G2" t="s">
        <v>101</v>
      </c>
      <c r="H2" t="s">
        <v>102</v>
      </c>
      <c r="I2" t="s">
        <v>103</v>
      </c>
      <c r="J2" t="s">
        <v>96</v>
      </c>
      <c r="K2" t="s">
        <v>100</v>
      </c>
      <c r="L2" t="s">
        <v>105</v>
      </c>
      <c r="M2" t="s">
        <v>99</v>
      </c>
      <c r="N2" t="s">
        <v>95</v>
      </c>
      <c r="O2" t="s">
        <v>103</v>
      </c>
      <c r="P2" t="s">
        <v>97</v>
      </c>
      <c r="Q2" t="s">
        <v>100</v>
      </c>
      <c r="R2" t="s">
        <v>105</v>
      </c>
      <c r="S2" t="s">
        <v>99</v>
      </c>
      <c r="T2" t="s">
        <v>104</v>
      </c>
    </row>
    <row r="3" spans="2:21" x14ac:dyDescent="0.3">
      <c r="B3" t="s">
        <v>91</v>
      </c>
      <c r="C3">
        <v>150000</v>
      </c>
      <c r="F3">
        <v>1</v>
      </c>
      <c r="G3">
        <f>365/12</f>
        <v>30.416666666666668</v>
      </c>
      <c r="H3">
        <f>$C$3*G3</f>
        <v>4562500</v>
      </c>
      <c r="I3">
        <f>H3</f>
        <v>4562500</v>
      </c>
      <c r="J3">
        <f>$C$2*I3</f>
        <v>1168000000</v>
      </c>
      <c r="K3">
        <f>J3/1073741824</f>
        <v>1.0877847671508789</v>
      </c>
      <c r="L3">
        <f>K3/1000</f>
        <v>1.0877847671508789E-3</v>
      </c>
      <c r="M3" s="14">
        <f>J3*$C$5</f>
        <v>0.21755695343017578</v>
      </c>
      <c r="N3">
        <f>POWER(I3,1+$C$4)</f>
        <v>210864561.36822256</v>
      </c>
      <c r="O3">
        <f>N3</f>
        <v>210864561.36822256</v>
      </c>
      <c r="P3">
        <f>$C$2*O3</f>
        <v>53981327710.264977</v>
      </c>
      <c r="Q3">
        <f>P3/1073741824</f>
        <v>50.274029104285852</v>
      </c>
      <c r="R3">
        <f>Q3/1000</f>
        <v>5.0274029104285849E-2</v>
      </c>
      <c r="S3" s="14">
        <f>P3*$C$5</f>
        <v>10.054805820857171</v>
      </c>
      <c r="T3">
        <f t="shared" ref="T3:T26" si="0">0.5*Q3</f>
        <v>25.137014552142926</v>
      </c>
      <c r="U3" s="13">
        <f>T3*(1073741824*$C$5)</f>
        <v>5.0274029104285853</v>
      </c>
    </row>
    <row r="4" spans="2:21" x14ac:dyDescent="0.3">
      <c r="B4" t="s">
        <v>94</v>
      </c>
      <c r="C4">
        <v>0.25</v>
      </c>
      <c r="F4">
        <v>2</v>
      </c>
      <c r="G4">
        <f t="shared" ref="G4:G26" si="1">365/12</f>
        <v>30.416666666666668</v>
      </c>
      <c r="H4">
        <f t="shared" ref="H4:H26" si="2">$C$3*G4</f>
        <v>4562500</v>
      </c>
      <c r="I4">
        <f>SUM(H3:H4)</f>
        <v>9125000</v>
      </c>
      <c r="J4">
        <f t="shared" ref="J4:J26" si="3">$C$2*I4</f>
        <v>2336000000</v>
      </c>
      <c r="K4">
        <f t="shared" ref="K4:K26" si="4">J4/1073741824</f>
        <v>2.1755695343017578</v>
      </c>
      <c r="L4">
        <f t="shared" ref="L4:L26" si="5">K4/1000</f>
        <v>2.1755695343017578E-3</v>
      </c>
      <c r="M4" s="14">
        <f t="shared" ref="M4:M26" si="6">J4*$C$5</f>
        <v>0.43511390686035156</v>
      </c>
      <c r="N4">
        <f t="shared" ref="N4:N26" si="7">POWER(I4,1+$C$4)</f>
        <v>501523273.36203575</v>
      </c>
      <c r="O4">
        <f>SUM(N3:N4)</f>
        <v>712387834.73025835</v>
      </c>
      <c r="P4">
        <f t="shared" ref="P4:P26" si="8">$C$2*O4</f>
        <v>182371285690.94614</v>
      </c>
      <c r="Q4">
        <f t="shared" ref="Q4:Q26" si="9">P4/1073741824</f>
        <v>169.84649532562693</v>
      </c>
      <c r="R4">
        <f t="shared" ref="R4:R26" si="10">Q4/1000</f>
        <v>0.16984649532562693</v>
      </c>
      <c r="S4" s="14">
        <f t="shared" ref="S4:S26" si="11">P4*$C$5</f>
        <v>33.969299065125391</v>
      </c>
      <c r="T4">
        <f t="shared" si="0"/>
        <v>84.923247662813466</v>
      </c>
      <c r="U4" s="13">
        <f t="shared" ref="U4:U26" si="12">T4*(1073741824*$C$5)</f>
        <v>16.984649532562695</v>
      </c>
    </row>
    <row r="5" spans="2:21" x14ac:dyDescent="0.3">
      <c r="B5" t="s">
        <v>98</v>
      </c>
      <c r="C5" s="12">
        <f>0.2/1073741824</f>
        <v>1.8626451492309571E-10</v>
      </c>
      <c r="F5">
        <v>3</v>
      </c>
      <c r="G5">
        <f t="shared" si="1"/>
        <v>30.416666666666668</v>
      </c>
      <c r="H5">
        <f t="shared" si="2"/>
        <v>4562500</v>
      </c>
      <c r="I5">
        <f>SUM(H3:H5)</f>
        <v>13687500</v>
      </c>
      <c r="J5">
        <f t="shared" si="3"/>
        <v>3504000000</v>
      </c>
      <c r="K5">
        <f t="shared" si="4"/>
        <v>3.2633543014526367</v>
      </c>
      <c r="L5">
        <f t="shared" si="5"/>
        <v>3.2633543014526367E-3</v>
      </c>
      <c r="M5" s="14">
        <f t="shared" si="6"/>
        <v>0.65267086029052734</v>
      </c>
      <c r="N5">
        <f t="shared" si="7"/>
        <v>832540108.40802896</v>
      </c>
      <c r="O5">
        <f>SUM(N3:N5)</f>
        <v>1544927943.1382873</v>
      </c>
      <c r="P5">
        <f t="shared" si="8"/>
        <v>395501553443.40155</v>
      </c>
      <c r="Q5">
        <f t="shared" si="9"/>
        <v>368.33952501733</v>
      </c>
      <c r="R5">
        <f t="shared" si="10"/>
        <v>0.36833952501733003</v>
      </c>
      <c r="S5" s="14">
        <f t="shared" si="11"/>
        <v>73.667905003466004</v>
      </c>
      <c r="T5">
        <f t="shared" si="0"/>
        <v>184.169762508665</v>
      </c>
      <c r="U5" s="13">
        <f t="shared" si="12"/>
        <v>36.833952501733002</v>
      </c>
    </row>
    <row r="6" spans="2:21" x14ac:dyDescent="0.3">
      <c r="F6">
        <v>4</v>
      </c>
      <c r="G6">
        <f t="shared" si="1"/>
        <v>30.416666666666668</v>
      </c>
      <c r="H6">
        <f t="shared" si="2"/>
        <v>4562500</v>
      </c>
      <c r="I6">
        <f>SUM(H3:H6)</f>
        <v>18250000</v>
      </c>
      <c r="J6">
        <f t="shared" si="3"/>
        <v>4672000000</v>
      </c>
      <c r="K6">
        <f t="shared" si="4"/>
        <v>4.3511390686035156</v>
      </c>
      <c r="L6">
        <f t="shared" si="5"/>
        <v>4.3511390686035156E-3</v>
      </c>
      <c r="M6" s="14">
        <f t="shared" si="6"/>
        <v>0.87022781372070313</v>
      </c>
      <c r="N6">
        <f t="shared" si="7"/>
        <v>1192830090.0431778</v>
      </c>
      <c r="O6">
        <f>SUM(N3:N6)</f>
        <v>2737758033.1814651</v>
      </c>
      <c r="P6">
        <f t="shared" si="8"/>
        <v>700866056494.45508</v>
      </c>
      <c r="Q6">
        <f t="shared" si="9"/>
        <v>652.73238019501332</v>
      </c>
      <c r="R6">
        <f t="shared" si="10"/>
        <v>0.65273238019501334</v>
      </c>
      <c r="S6" s="14">
        <f t="shared" si="11"/>
        <v>130.54647603900267</v>
      </c>
      <c r="T6">
        <f t="shared" si="0"/>
        <v>326.36619009750666</v>
      </c>
      <c r="U6" s="13">
        <f t="shared" si="12"/>
        <v>65.273238019501335</v>
      </c>
    </row>
    <row r="7" spans="2:21" x14ac:dyDescent="0.3">
      <c r="F7">
        <v>5</v>
      </c>
      <c r="G7">
        <f t="shared" si="1"/>
        <v>30.416666666666668</v>
      </c>
      <c r="H7">
        <f t="shared" si="2"/>
        <v>4562500</v>
      </c>
      <c r="I7">
        <f>SUM(H3:H7)</f>
        <v>22812500</v>
      </c>
      <c r="J7">
        <f t="shared" si="3"/>
        <v>5840000000</v>
      </c>
      <c r="K7">
        <f t="shared" si="4"/>
        <v>5.4389238357543945</v>
      </c>
      <c r="L7">
        <f t="shared" si="5"/>
        <v>5.4389238357543945E-3</v>
      </c>
      <c r="M7" s="14">
        <f t="shared" si="6"/>
        <v>1.0877847671508789</v>
      </c>
      <c r="N7">
        <f t="shared" si="7"/>
        <v>1576580324.2235944</v>
      </c>
      <c r="O7">
        <f>SUM(N3:N7)</f>
        <v>4314338357.4050598</v>
      </c>
      <c r="P7">
        <f t="shared" si="8"/>
        <v>1104470619495.6953</v>
      </c>
      <c r="Q7">
        <f t="shared" si="9"/>
        <v>1028.6184209358835</v>
      </c>
      <c r="R7">
        <f t="shared" si="10"/>
        <v>1.0286184209358835</v>
      </c>
      <c r="S7" s="14">
        <f t="shared" si="11"/>
        <v>205.7236841871767</v>
      </c>
      <c r="T7">
        <f t="shared" si="0"/>
        <v>514.30921046794174</v>
      </c>
      <c r="U7" s="13">
        <f t="shared" si="12"/>
        <v>102.86184209358835</v>
      </c>
    </row>
    <row r="8" spans="2:21" x14ac:dyDescent="0.3">
      <c r="F8">
        <v>6</v>
      </c>
      <c r="G8">
        <f t="shared" si="1"/>
        <v>30.416666666666668</v>
      </c>
      <c r="H8">
        <f t="shared" si="2"/>
        <v>4562500</v>
      </c>
      <c r="I8">
        <f>SUM(H3:H8)</f>
        <v>27375000</v>
      </c>
      <c r="J8">
        <f t="shared" si="3"/>
        <v>7008000000</v>
      </c>
      <c r="K8">
        <f t="shared" si="4"/>
        <v>6.5267086029052734</v>
      </c>
      <c r="L8">
        <f t="shared" si="5"/>
        <v>6.5267086029052734E-3</v>
      </c>
      <c r="M8" s="14">
        <f t="shared" si="6"/>
        <v>1.3053417205810547</v>
      </c>
      <c r="N8">
        <f t="shared" si="7"/>
        <v>1980125240.887934</v>
      </c>
      <c r="O8">
        <f>SUM(N3:N8)</f>
        <v>6294463598.2929935</v>
      </c>
      <c r="P8">
        <f t="shared" si="8"/>
        <v>1611382681163.0063</v>
      </c>
      <c r="Q8">
        <f t="shared" si="9"/>
        <v>1500.7170673115238</v>
      </c>
      <c r="R8">
        <f t="shared" si="10"/>
        <v>1.5007170673115238</v>
      </c>
      <c r="S8" s="14">
        <f t="shared" si="11"/>
        <v>300.14341346230475</v>
      </c>
      <c r="T8">
        <f t="shared" si="0"/>
        <v>750.3585336557619</v>
      </c>
      <c r="U8" s="13">
        <f t="shared" si="12"/>
        <v>150.07170673115237</v>
      </c>
    </row>
    <row r="9" spans="2:21" x14ac:dyDescent="0.3">
      <c r="F9">
        <v>7</v>
      </c>
      <c r="G9">
        <f t="shared" si="1"/>
        <v>30.416666666666668</v>
      </c>
      <c r="H9">
        <f t="shared" si="2"/>
        <v>4562500</v>
      </c>
      <c r="I9">
        <f>SUM(H3:H9)</f>
        <v>31937500</v>
      </c>
      <c r="J9">
        <f t="shared" si="3"/>
        <v>8176000000</v>
      </c>
      <c r="K9">
        <f t="shared" si="4"/>
        <v>7.6144933700561523</v>
      </c>
      <c r="L9">
        <f t="shared" si="5"/>
        <v>7.6144933700561523E-3</v>
      </c>
      <c r="M9" s="14">
        <f t="shared" si="6"/>
        <v>1.5228986740112305</v>
      </c>
      <c r="N9">
        <f t="shared" si="7"/>
        <v>2400911472.4996395</v>
      </c>
      <c r="O9">
        <f>SUM(N3:N9)</f>
        <v>8695375070.7926331</v>
      </c>
      <c r="P9">
        <f t="shared" si="8"/>
        <v>2226016018122.9141</v>
      </c>
      <c r="Q9">
        <f t="shared" si="9"/>
        <v>2073.138969133528</v>
      </c>
      <c r="R9">
        <f t="shared" si="10"/>
        <v>2.0731389691335278</v>
      </c>
      <c r="S9" s="14">
        <f t="shared" si="11"/>
        <v>414.62779382670561</v>
      </c>
      <c r="T9">
        <f t="shared" si="0"/>
        <v>1036.569484566764</v>
      </c>
      <c r="U9" s="13">
        <f t="shared" si="12"/>
        <v>207.31389691335281</v>
      </c>
    </row>
    <row r="10" spans="2:21" x14ac:dyDescent="0.3">
      <c r="F10">
        <v>8</v>
      </c>
      <c r="G10">
        <f t="shared" si="1"/>
        <v>30.416666666666668</v>
      </c>
      <c r="H10">
        <f t="shared" si="2"/>
        <v>4562500</v>
      </c>
      <c r="I10">
        <f>SUM(H3:H10)</f>
        <v>36500000</v>
      </c>
      <c r="J10">
        <f t="shared" si="3"/>
        <v>9344000000</v>
      </c>
      <c r="K10">
        <f t="shared" si="4"/>
        <v>8.7022781372070313</v>
      </c>
      <c r="L10">
        <f t="shared" si="5"/>
        <v>8.7022781372070313E-3</v>
      </c>
      <c r="M10" s="14">
        <f t="shared" si="6"/>
        <v>1.7404556274414063</v>
      </c>
      <c r="N10">
        <f t="shared" si="7"/>
        <v>2837044060.1373539</v>
      </c>
      <c r="O10">
        <f>SUM(N3:N10)</f>
        <v>11532419130.929987</v>
      </c>
      <c r="P10">
        <f t="shared" si="8"/>
        <v>2952299297518.0767</v>
      </c>
      <c r="Q10">
        <f t="shared" si="9"/>
        <v>2749.5429828000038</v>
      </c>
      <c r="R10">
        <f t="shared" si="10"/>
        <v>2.749542982800004</v>
      </c>
      <c r="S10" s="14">
        <f t="shared" si="11"/>
        <v>549.90859656000077</v>
      </c>
      <c r="T10">
        <f t="shared" si="0"/>
        <v>1374.7714914000019</v>
      </c>
      <c r="U10" s="13">
        <f t="shared" si="12"/>
        <v>274.95429828000039</v>
      </c>
    </row>
    <row r="11" spans="2:21" x14ac:dyDescent="0.3">
      <c r="F11">
        <v>9</v>
      </c>
      <c r="G11">
        <f t="shared" si="1"/>
        <v>30.416666666666668</v>
      </c>
      <c r="H11">
        <f t="shared" si="2"/>
        <v>4562500</v>
      </c>
      <c r="I11">
        <f>SUM(H3:H11)</f>
        <v>41062500</v>
      </c>
      <c r="J11">
        <f t="shared" si="3"/>
        <v>10512000000</v>
      </c>
      <c r="K11">
        <f t="shared" si="4"/>
        <v>9.7900629043579102</v>
      </c>
      <c r="L11">
        <f t="shared" si="5"/>
        <v>9.7900629043579102E-3</v>
      </c>
      <c r="M11" s="14">
        <f t="shared" si="6"/>
        <v>1.958012580871582</v>
      </c>
      <c r="N11">
        <f t="shared" si="7"/>
        <v>3287053204.2493753</v>
      </c>
      <c r="O11">
        <f>SUM(N3:N11)</f>
        <v>14819472335.179363</v>
      </c>
      <c r="P11">
        <f t="shared" si="8"/>
        <v>3793784917805.917</v>
      </c>
      <c r="Q11">
        <f t="shared" si="9"/>
        <v>3533.2375371883782</v>
      </c>
      <c r="R11">
        <f t="shared" si="10"/>
        <v>3.533237537188378</v>
      </c>
      <c r="S11" s="14">
        <f t="shared" si="11"/>
        <v>706.6475074376757</v>
      </c>
      <c r="T11">
        <f t="shared" si="0"/>
        <v>1766.6187685941891</v>
      </c>
      <c r="U11" s="13">
        <f t="shared" si="12"/>
        <v>353.32375371883785</v>
      </c>
    </row>
    <row r="12" spans="2:21" x14ac:dyDescent="0.3">
      <c r="F12">
        <v>10</v>
      </c>
      <c r="G12">
        <f t="shared" si="1"/>
        <v>30.416666666666668</v>
      </c>
      <c r="H12">
        <f t="shared" si="2"/>
        <v>4562500</v>
      </c>
      <c r="I12">
        <f>SUM(H3:H12)</f>
        <v>45625000</v>
      </c>
      <c r="J12">
        <f t="shared" si="3"/>
        <v>11680000000</v>
      </c>
      <c r="K12">
        <f t="shared" si="4"/>
        <v>10.877847671508789</v>
      </c>
      <c r="L12">
        <f t="shared" si="5"/>
        <v>1.0877847671508789E-2</v>
      </c>
      <c r="M12" s="14">
        <f t="shared" si="6"/>
        <v>2.1755695343017578</v>
      </c>
      <c r="N12">
        <f t="shared" si="7"/>
        <v>3749761077.8799858</v>
      </c>
      <c r="O12">
        <f>SUM(N3:N12)</f>
        <v>18569233413.059349</v>
      </c>
      <c r="P12">
        <f t="shared" si="8"/>
        <v>4753723753743.1934</v>
      </c>
      <c r="Q12">
        <f t="shared" si="9"/>
        <v>4427.2502453468678</v>
      </c>
      <c r="R12">
        <f t="shared" si="10"/>
        <v>4.4272502453468681</v>
      </c>
      <c r="S12" s="14">
        <f t="shared" si="11"/>
        <v>885.45004906937356</v>
      </c>
      <c r="T12">
        <f t="shared" si="0"/>
        <v>2213.6251226734339</v>
      </c>
      <c r="U12" s="13">
        <f t="shared" si="12"/>
        <v>442.72502453468678</v>
      </c>
    </row>
    <row r="13" spans="2:21" x14ac:dyDescent="0.3">
      <c r="F13">
        <v>11</v>
      </c>
      <c r="G13">
        <f t="shared" si="1"/>
        <v>30.416666666666668</v>
      </c>
      <c r="H13">
        <f t="shared" si="2"/>
        <v>4562500</v>
      </c>
      <c r="I13">
        <f>SUM(H3:H13)</f>
        <v>50187500</v>
      </c>
      <c r="J13">
        <f t="shared" si="3"/>
        <v>12848000000</v>
      </c>
      <c r="K13">
        <f t="shared" si="4"/>
        <v>11.965632438659668</v>
      </c>
      <c r="L13">
        <f t="shared" si="5"/>
        <v>1.1965632438659668E-2</v>
      </c>
      <c r="M13" s="14">
        <f t="shared" si="6"/>
        <v>2.3931264877319336</v>
      </c>
      <c r="N13">
        <f t="shared" si="7"/>
        <v>4224199815.7182245</v>
      </c>
      <c r="O13">
        <f>SUM(N3:N13)</f>
        <v>22793433228.777573</v>
      </c>
      <c r="P13">
        <f t="shared" si="8"/>
        <v>5835118906567.0586</v>
      </c>
      <c r="Q13">
        <f t="shared" si="9"/>
        <v>5434.3779632514888</v>
      </c>
      <c r="R13">
        <f t="shared" si="10"/>
        <v>5.4343779632514888</v>
      </c>
      <c r="S13" s="14">
        <f t="shared" si="11"/>
        <v>1086.8755926502979</v>
      </c>
      <c r="T13">
        <f t="shared" si="0"/>
        <v>2717.1889816257444</v>
      </c>
      <c r="U13" s="13">
        <f t="shared" si="12"/>
        <v>543.43779632514895</v>
      </c>
    </row>
    <row r="14" spans="2:21" x14ac:dyDescent="0.3">
      <c r="F14">
        <v>12</v>
      </c>
      <c r="G14">
        <f t="shared" si="1"/>
        <v>30.416666666666668</v>
      </c>
      <c r="H14">
        <f t="shared" si="2"/>
        <v>4562500</v>
      </c>
      <c r="I14">
        <f>SUM(H3:H14)</f>
        <v>54750000</v>
      </c>
      <c r="J14">
        <f t="shared" si="3"/>
        <v>14016000000</v>
      </c>
      <c r="K14">
        <f t="shared" si="4"/>
        <v>13.053417205810547</v>
      </c>
      <c r="L14">
        <f t="shared" si="5"/>
        <v>1.3053417205810547E-2</v>
      </c>
      <c r="M14" s="14">
        <f t="shared" si="6"/>
        <v>2.6106834411621094</v>
      </c>
      <c r="N14">
        <f t="shared" si="7"/>
        <v>4709558050.1208105</v>
      </c>
      <c r="O14">
        <f>SUM(N3:N14)</f>
        <v>27502991278.898384</v>
      </c>
      <c r="P14">
        <f t="shared" si="8"/>
        <v>7040765767397.9863</v>
      </c>
      <c r="Q14">
        <f t="shared" si="9"/>
        <v>6557.224101757618</v>
      </c>
      <c r="R14">
        <f t="shared" si="10"/>
        <v>6.5572241017576181</v>
      </c>
      <c r="S14" s="14">
        <f t="shared" si="11"/>
        <v>1311.4448203515237</v>
      </c>
      <c r="T14">
        <f t="shared" si="0"/>
        <v>3278.612050878809</v>
      </c>
      <c r="U14" s="13">
        <f t="shared" si="12"/>
        <v>655.72241017576187</v>
      </c>
    </row>
    <row r="15" spans="2:21" x14ac:dyDescent="0.3">
      <c r="F15">
        <v>13</v>
      </c>
      <c r="G15">
        <f>365/12</f>
        <v>30.416666666666668</v>
      </c>
      <c r="H15">
        <f>$C$3*G15</f>
        <v>4562500</v>
      </c>
      <c r="I15">
        <f>SUM(H3:H15)</f>
        <v>59312500</v>
      </c>
      <c r="J15">
        <f>$C$2*I15</f>
        <v>15184000000</v>
      </c>
      <c r="K15">
        <f t="shared" si="4"/>
        <v>14.141201972961426</v>
      </c>
      <c r="L15">
        <f t="shared" si="5"/>
        <v>1.4141201972961426E-2</v>
      </c>
      <c r="M15" s="14">
        <f t="shared" si="6"/>
        <v>2.8282403945922852</v>
      </c>
      <c r="N15">
        <f>POWER(I15,1+$C$4)</f>
        <v>5205144461.0785542</v>
      </c>
      <c r="O15">
        <f>SUM(N3:N15)</f>
        <v>32708135739.976936</v>
      </c>
      <c r="P15">
        <f t="shared" si="8"/>
        <v>8373282749434.0957</v>
      </c>
      <c r="Q15">
        <f t="shared" si="9"/>
        <v>7798.2272481863347</v>
      </c>
      <c r="R15">
        <f t="shared" si="10"/>
        <v>7.7982272481863344</v>
      </c>
      <c r="S15" s="14">
        <f t="shared" si="11"/>
        <v>1559.6454496372671</v>
      </c>
      <c r="T15">
        <f t="shared" si="0"/>
        <v>3899.1136240931673</v>
      </c>
      <c r="U15" s="13">
        <f t="shared" si="12"/>
        <v>779.82272481863356</v>
      </c>
    </row>
    <row r="16" spans="2:21" x14ac:dyDescent="0.3">
      <c r="F16">
        <v>14</v>
      </c>
      <c r="G16">
        <f t="shared" si="1"/>
        <v>30.416666666666668</v>
      </c>
      <c r="H16">
        <f t="shared" si="2"/>
        <v>4562500</v>
      </c>
      <c r="I16">
        <f>SUM(H3:H16)</f>
        <v>63875000</v>
      </c>
      <c r="J16">
        <f t="shared" si="3"/>
        <v>16352000000</v>
      </c>
      <c r="K16">
        <f t="shared" si="4"/>
        <v>15.228986740112305</v>
      </c>
      <c r="L16">
        <f t="shared" si="5"/>
        <v>1.5228986740112305E-2</v>
      </c>
      <c r="M16" s="14">
        <f t="shared" si="6"/>
        <v>3.0457973480224609</v>
      </c>
      <c r="N16">
        <f t="shared" si="7"/>
        <v>5710362011.1764755</v>
      </c>
      <c r="O16">
        <f>SUM(N3:N16)</f>
        <v>38418497751.153412</v>
      </c>
      <c r="P16">
        <f t="shared" si="8"/>
        <v>9835135424295.2734</v>
      </c>
      <c r="Q16">
        <f t="shared" si="9"/>
        <v>9159.6836450465707</v>
      </c>
      <c r="R16">
        <f t="shared" si="10"/>
        <v>9.1596836450465702</v>
      </c>
      <c r="S16" s="14">
        <f t="shared" si="11"/>
        <v>1831.9367290093141</v>
      </c>
      <c r="T16">
        <f t="shared" si="0"/>
        <v>4579.8418225232854</v>
      </c>
      <c r="U16" s="13">
        <f t="shared" si="12"/>
        <v>915.96836450465707</v>
      </c>
    </row>
    <row r="17" spans="6:21" x14ac:dyDescent="0.3">
      <c r="F17">
        <v>15</v>
      </c>
      <c r="G17">
        <f t="shared" si="1"/>
        <v>30.416666666666668</v>
      </c>
      <c r="H17">
        <f t="shared" si="2"/>
        <v>4562500</v>
      </c>
      <c r="I17">
        <f>SUM(H3:H17)</f>
        <v>68437500</v>
      </c>
      <c r="J17">
        <f t="shared" si="3"/>
        <v>17520000000</v>
      </c>
      <c r="K17">
        <f t="shared" si="4"/>
        <v>16.316771507263184</v>
      </c>
      <c r="L17">
        <f t="shared" si="5"/>
        <v>1.6316771507263184E-2</v>
      </c>
      <c r="M17" s="14">
        <f t="shared" si="6"/>
        <v>3.2633543014526367</v>
      </c>
      <c r="N17">
        <f t="shared" si="7"/>
        <v>6224689182.1286659</v>
      </c>
      <c r="O17">
        <f>SUM(N3:N17)</f>
        <v>44643186933.282074</v>
      </c>
      <c r="P17">
        <f t="shared" si="8"/>
        <v>11428655854920.211</v>
      </c>
      <c r="Q17">
        <f t="shared" si="9"/>
        <v>10643.765195198554</v>
      </c>
      <c r="R17">
        <f t="shared" si="10"/>
        <v>10.643765195198554</v>
      </c>
      <c r="S17" s="14">
        <f t="shared" si="11"/>
        <v>2128.753039039711</v>
      </c>
      <c r="T17">
        <f t="shared" si="0"/>
        <v>5321.8825975992768</v>
      </c>
      <c r="U17" s="13">
        <f t="shared" si="12"/>
        <v>1064.3765195198555</v>
      </c>
    </row>
    <row r="18" spans="6:21" x14ac:dyDescent="0.3">
      <c r="F18">
        <v>16</v>
      </c>
      <c r="G18">
        <f t="shared" si="1"/>
        <v>30.416666666666668</v>
      </c>
      <c r="H18">
        <f t="shared" si="2"/>
        <v>4562500</v>
      </c>
      <c r="I18">
        <f>SUM(H3:H18)</f>
        <v>73000000</v>
      </c>
      <c r="J18">
        <f t="shared" si="3"/>
        <v>18688000000</v>
      </c>
      <c r="K18">
        <f t="shared" si="4"/>
        <v>17.404556274414063</v>
      </c>
      <c r="L18">
        <f t="shared" si="5"/>
        <v>1.7404556274414063E-2</v>
      </c>
      <c r="M18" s="14">
        <f t="shared" si="6"/>
        <v>3.4809112548828125</v>
      </c>
      <c r="N18">
        <f t="shared" si="7"/>
        <v>6747665963.7831135</v>
      </c>
      <c r="O18">
        <f>SUM(N3:N18)</f>
        <v>51390852897.065186</v>
      </c>
      <c r="P18">
        <f t="shared" si="8"/>
        <v>13156058341648.688</v>
      </c>
      <c r="Q18">
        <f t="shared" si="9"/>
        <v>12252.534126535698</v>
      </c>
      <c r="R18">
        <f t="shared" si="10"/>
        <v>12.252534126535698</v>
      </c>
      <c r="S18" s="14">
        <f t="shared" si="11"/>
        <v>2450.5068253071399</v>
      </c>
      <c r="T18">
        <f t="shared" si="0"/>
        <v>6126.2670632678492</v>
      </c>
      <c r="U18" s="13">
        <f t="shared" si="12"/>
        <v>1225.25341265357</v>
      </c>
    </row>
    <row r="19" spans="6:21" x14ac:dyDescent="0.3">
      <c r="F19">
        <v>17</v>
      </c>
      <c r="G19">
        <f t="shared" si="1"/>
        <v>30.416666666666668</v>
      </c>
      <c r="H19">
        <f t="shared" si="2"/>
        <v>4562500</v>
      </c>
      <c r="I19">
        <f>SUM(H3:H19)</f>
        <v>77562500</v>
      </c>
      <c r="J19">
        <f t="shared" si="3"/>
        <v>19856000000</v>
      </c>
      <c r="K19">
        <f t="shared" si="4"/>
        <v>18.492341041564941</v>
      </c>
      <c r="L19">
        <f t="shared" si="5"/>
        <v>1.8492341041564941E-2</v>
      </c>
      <c r="M19" s="14">
        <f t="shared" si="6"/>
        <v>3.6984682083129883</v>
      </c>
      <c r="N19">
        <f t="shared" si="7"/>
        <v>7278883166.2825518</v>
      </c>
      <c r="O19">
        <f>SUM(N3:N19)</f>
        <v>58669736063.34774</v>
      </c>
      <c r="P19">
        <f t="shared" si="8"/>
        <v>15019452432217.021</v>
      </c>
      <c r="Q19">
        <f t="shared" si="9"/>
        <v>13987.955108487067</v>
      </c>
      <c r="R19">
        <f t="shared" si="10"/>
        <v>13.987955108487068</v>
      </c>
      <c r="S19" s="14">
        <f t="shared" si="11"/>
        <v>2797.5910216974135</v>
      </c>
      <c r="T19">
        <f t="shared" si="0"/>
        <v>6993.9775542435336</v>
      </c>
      <c r="U19" s="13">
        <f t="shared" si="12"/>
        <v>1398.7955108487067</v>
      </c>
    </row>
    <row r="20" spans="6:21" x14ac:dyDescent="0.3">
      <c r="F20">
        <v>18</v>
      </c>
      <c r="G20">
        <f t="shared" si="1"/>
        <v>30.416666666666668</v>
      </c>
      <c r="H20">
        <f t="shared" si="2"/>
        <v>4562500</v>
      </c>
      <c r="I20">
        <f>SUM(H3:H20)</f>
        <v>82125000</v>
      </c>
      <c r="J20">
        <f t="shared" si="3"/>
        <v>21024000000</v>
      </c>
      <c r="K20">
        <f t="shared" si="4"/>
        <v>19.58012580871582</v>
      </c>
      <c r="L20">
        <f t="shared" si="5"/>
        <v>1.958012580871582E-2</v>
      </c>
      <c r="M20" s="14">
        <f t="shared" si="6"/>
        <v>3.9160251617431641</v>
      </c>
      <c r="N20">
        <f t="shared" si="7"/>
        <v>7817974115.7717171</v>
      </c>
      <c r="O20">
        <f>SUM(N3:N20)</f>
        <v>66487710179.119461</v>
      </c>
      <c r="P20">
        <f t="shared" si="8"/>
        <v>17020853805854.582</v>
      </c>
      <c r="Q20">
        <f t="shared" si="9"/>
        <v>15851.905388622155</v>
      </c>
      <c r="R20">
        <f t="shared" si="10"/>
        <v>15.851905388622155</v>
      </c>
      <c r="S20" s="14">
        <f t="shared" si="11"/>
        <v>3170.3810777244312</v>
      </c>
      <c r="T20">
        <f t="shared" si="0"/>
        <v>7925.9526943110777</v>
      </c>
      <c r="U20" s="13">
        <f t="shared" si="12"/>
        <v>1585.1905388622156</v>
      </c>
    </row>
    <row r="21" spans="6:21" x14ac:dyDescent="0.3">
      <c r="F21">
        <v>19</v>
      </c>
      <c r="G21">
        <f t="shared" si="1"/>
        <v>30.416666666666668</v>
      </c>
      <c r="H21">
        <f t="shared" si="2"/>
        <v>4562500</v>
      </c>
      <c r="I21">
        <f>SUM(H3:H21)</f>
        <v>86687500</v>
      </c>
      <c r="J21">
        <f t="shared" si="3"/>
        <v>22192000000</v>
      </c>
      <c r="K21">
        <f t="shared" si="4"/>
        <v>20.667910575866699</v>
      </c>
      <c r="L21">
        <f t="shared" si="5"/>
        <v>2.0667910575866699E-2</v>
      </c>
      <c r="M21" s="14">
        <f t="shared" si="6"/>
        <v>4.1335821151733398</v>
      </c>
      <c r="N21">
        <f t="shared" si="7"/>
        <v>8364608097.7546253</v>
      </c>
      <c r="O21">
        <f>SUM(N3:N21)</f>
        <v>74852318276.874084</v>
      </c>
      <c r="P21">
        <f t="shared" si="8"/>
        <v>19162193478879.766</v>
      </c>
      <c r="Q21">
        <f t="shared" si="9"/>
        <v>17846.183366030236</v>
      </c>
      <c r="R21">
        <f t="shared" si="10"/>
        <v>17.846183366030235</v>
      </c>
      <c r="S21" s="14">
        <f t="shared" si="11"/>
        <v>3569.2366732060473</v>
      </c>
      <c r="T21">
        <f t="shared" si="0"/>
        <v>8923.0916830151182</v>
      </c>
      <c r="U21" s="13">
        <f t="shared" si="12"/>
        <v>1784.6183366030236</v>
      </c>
    </row>
    <row r="22" spans="6:21" x14ac:dyDescent="0.3">
      <c r="F22">
        <v>20</v>
      </c>
      <c r="G22">
        <f t="shared" si="1"/>
        <v>30.416666666666668</v>
      </c>
      <c r="H22">
        <f t="shared" si="2"/>
        <v>4562500</v>
      </c>
      <c r="I22">
        <f>SUM(H3:H22)</f>
        <v>91250000</v>
      </c>
      <c r="J22">
        <f t="shared" si="3"/>
        <v>23360000000</v>
      </c>
      <c r="K22">
        <f t="shared" si="4"/>
        <v>21.755695343017578</v>
      </c>
      <c r="L22">
        <f t="shared" si="5"/>
        <v>2.1755695343017578E-2</v>
      </c>
      <c r="M22" s="14">
        <f t="shared" si="6"/>
        <v>4.3511390686035156</v>
      </c>
      <c r="N22">
        <f t="shared" si="7"/>
        <v>8918485106.7503242</v>
      </c>
      <c r="O22">
        <f>SUM(N3:N22)</f>
        <v>83770803383.624405</v>
      </c>
      <c r="P22">
        <f t="shared" si="8"/>
        <v>21445325666207.848</v>
      </c>
      <c r="Q22">
        <f t="shared" si="9"/>
        <v>19972.515912920095</v>
      </c>
      <c r="R22">
        <f t="shared" si="10"/>
        <v>19.972515912920095</v>
      </c>
      <c r="S22" s="14">
        <f t="shared" si="11"/>
        <v>3994.5031825840192</v>
      </c>
      <c r="T22">
        <f t="shared" si="0"/>
        <v>9986.2579564600474</v>
      </c>
      <c r="U22" s="13">
        <f t="shared" si="12"/>
        <v>1997.2515912920096</v>
      </c>
    </row>
    <row r="23" spans="6:21" x14ac:dyDescent="0.3">
      <c r="F23">
        <v>21</v>
      </c>
      <c r="G23">
        <f t="shared" si="1"/>
        <v>30.416666666666668</v>
      </c>
      <c r="H23">
        <f t="shared" si="2"/>
        <v>4562500</v>
      </c>
      <c r="I23">
        <f>SUM(H3:H23)</f>
        <v>95812500</v>
      </c>
      <c r="J23">
        <f t="shared" si="3"/>
        <v>24528000000</v>
      </c>
      <c r="K23">
        <f t="shared" si="4"/>
        <v>22.843480110168457</v>
      </c>
      <c r="L23">
        <f t="shared" si="5"/>
        <v>2.2843480110168457E-2</v>
      </c>
      <c r="M23" s="14">
        <f t="shared" si="6"/>
        <v>4.5686960220336914</v>
      </c>
      <c r="N23">
        <f t="shared" si="7"/>
        <v>9479331589.06884</v>
      </c>
      <c r="O23">
        <f>SUM(N3:N23)</f>
        <v>93250134972.693237</v>
      </c>
      <c r="P23">
        <f t="shared" si="8"/>
        <v>23872034553009.469</v>
      </c>
      <c r="Q23">
        <f t="shared" si="9"/>
        <v>22232.564681218442</v>
      </c>
      <c r="R23">
        <f t="shared" si="10"/>
        <v>22.232564681218442</v>
      </c>
      <c r="S23" s="14">
        <f t="shared" si="11"/>
        <v>4446.5129362436883</v>
      </c>
      <c r="T23">
        <f t="shared" si="0"/>
        <v>11116.282340609221</v>
      </c>
      <c r="U23" s="13">
        <f t="shared" si="12"/>
        <v>2223.2564681218441</v>
      </c>
    </row>
    <row r="24" spans="6:21" x14ac:dyDescent="0.3">
      <c r="F24">
        <v>22</v>
      </c>
      <c r="G24">
        <f t="shared" si="1"/>
        <v>30.416666666666668</v>
      </c>
      <c r="H24">
        <f t="shared" si="2"/>
        <v>4562500</v>
      </c>
      <c r="I24">
        <f>SUM(H3:H24)</f>
        <v>100375000</v>
      </c>
      <c r="J24">
        <f t="shared" si="3"/>
        <v>25696000000</v>
      </c>
      <c r="K24">
        <f t="shared" si="4"/>
        <v>23.931264877319336</v>
      </c>
      <c r="L24">
        <f t="shared" si="5"/>
        <v>2.3931264877319336E-2</v>
      </c>
      <c r="M24" s="14">
        <f t="shared" si="6"/>
        <v>4.7862529754638672</v>
      </c>
      <c r="N24">
        <f t="shared" si="7"/>
        <v>10046896952.090614</v>
      </c>
      <c r="O24">
        <f>SUM(N3:N24)</f>
        <v>103297031924.78384</v>
      </c>
      <c r="P24">
        <f t="shared" si="8"/>
        <v>26444040172744.664</v>
      </c>
      <c r="Q24">
        <f t="shared" si="9"/>
        <v>24627.931576915704</v>
      </c>
      <c r="R24">
        <f t="shared" si="10"/>
        <v>24.627931576915703</v>
      </c>
      <c r="S24" s="14">
        <f t="shared" si="11"/>
        <v>4925.5863153831415</v>
      </c>
      <c r="T24">
        <f t="shared" si="0"/>
        <v>12313.965788457852</v>
      </c>
      <c r="U24" s="13">
        <f t="shared" si="12"/>
        <v>2462.7931576915707</v>
      </c>
    </row>
    <row r="25" spans="6:21" x14ac:dyDescent="0.3">
      <c r="F25">
        <v>23</v>
      </c>
      <c r="G25">
        <f t="shared" si="1"/>
        <v>30.416666666666668</v>
      </c>
      <c r="H25">
        <f t="shared" si="2"/>
        <v>4562500</v>
      </c>
      <c r="I25">
        <f>SUM(H3:H25)</f>
        <v>104937500</v>
      </c>
      <c r="J25">
        <f t="shared" si="3"/>
        <v>26864000000</v>
      </c>
      <c r="K25">
        <f t="shared" si="4"/>
        <v>25.019049644470215</v>
      </c>
      <c r="L25">
        <f t="shared" si="5"/>
        <v>2.5019049644470215E-2</v>
      </c>
      <c r="M25" s="14">
        <f t="shared" si="6"/>
        <v>5.003809928894043</v>
      </c>
      <c r="N25">
        <f t="shared" si="7"/>
        <v>10620950673.181908</v>
      </c>
      <c r="O25">
        <f>SUM(N3:N25)</f>
        <v>113917982597.96576</v>
      </c>
      <c r="P25">
        <f t="shared" si="8"/>
        <v>29163003545079.234</v>
      </c>
      <c r="Q25">
        <f t="shared" si="9"/>
        <v>27160.16354512352</v>
      </c>
      <c r="R25">
        <f t="shared" si="10"/>
        <v>27.16016354512352</v>
      </c>
      <c r="S25" s="14">
        <f t="shared" si="11"/>
        <v>5432.0327090247047</v>
      </c>
      <c r="T25">
        <f t="shared" si="0"/>
        <v>13580.08177256176</v>
      </c>
      <c r="U25" s="13">
        <f t="shared" si="12"/>
        <v>2716.0163545123523</v>
      </c>
    </row>
    <row r="26" spans="6:21" x14ac:dyDescent="0.3">
      <c r="F26">
        <v>24</v>
      </c>
      <c r="G26">
        <f t="shared" si="1"/>
        <v>30.416666666666668</v>
      </c>
      <c r="H26">
        <f t="shared" si="2"/>
        <v>4562500</v>
      </c>
      <c r="I26">
        <f>SUM(H3:H26)</f>
        <v>109500000</v>
      </c>
      <c r="J26">
        <f t="shared" si="3"/>
        <v>28032000000</v>
      </c>
      <c r="K26">
        <f t="shared" si="4"/>
        <v>26.106834411621094</v>
      </c>
      <c r="L26">
        <f t="shared" si="5"/>
        <v>2.6106834411621094E-2</v>
      </c>
      <c r="M26" s="14">
        <f t="shared" si="6"/>
        <v>5.2213668823242188</v>
      </c>
      <c r="N26">
        <f t="shared" si="7"/>
        <v>11201279883.444046</v>
      </c>
      <c r="O26">
        <f>SUM(N3:N26)</f>
        <v>125119262481.40981</v>
      </c>
      <c r="P26">
        <f t="shared" si="8"/>
        <v>32030531195240.91</v>
      </c>
      <c r="Q26">
        <f t="shared" si="9"/>
        <v>29830.756779053165</v>
      </c>
      <c r="R26">
        <f t="shared" si="10"/>
        <v>29.830756779053164</v>
      </c>
      <c r="S26" s="14">
        <f t="shared" si="11"/>
        <v>5966.1513558106335</v>
      </c>
      <c r="T26">
        <f t="shared" si="0"/>
        <v>14915.378389526582</v>
      </c>
      <c r="U26" s="13">
        <f t="shared" si="12"/>
        <v>2983.0756779053168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0873-B45F-49A7-BB45-B6D91D618FAB}">
  <dimension ref="B2:G10"/>
  <sheetViews>
    <sheetView workbookViewId="0">
      <selection activeCell="J8" sqref="J8"/>
    </sheetView>
  </sheetViews>
  <sheetFormatPr defaultRowHeight="14.4" x14ac:dyDescent="0.3"/>
  <cols>
    <col min="2" max="2" width="16.88671875" bestFit="1" customWidth="1"/>
    <col min="3" max="3" width="5" bestFit="1" customWidth="1"/>
    <col min="4" max="4" width="3.109375" bestFit="1" customWidth="1"/>
    <col min="5" max="5" width="24.109375" style="11" bestFit="1" customWidth="1"/>
    <col min="6" max="6" width="4" bestFit="1" customWidth="1"/>
    <col min="7" max="7" width="3.109375" bestFit="1" customWidth="1"/>
  </cols>
  <sheetData>
    <row r="2" spans="2:7" x14ac:dyDescent="0.3">
      <c r="B2" t="s">
        <v>122</v>
      </c>
      <c r="C2">
        <f>F2+F3</f>
        <v>27.5</v>
      </c>
      <c r="D2" t="s">
        <v>123</v>
      </c>
      <c r="E2" s="11" t="s">
        <v>124</v>
      </c>
      <c r="F2">
        <v>20</v>
      </c>
      <c r="G2" t="s">
        <v>123</v>
      </c>
    </row>
    <row r="3" spans="2:7" x14ac:dyDescent="0.3">
      <c r="E3" s="11" t="s">
        <v>125</v>
      </c>
      <c r="F3">
        <v>7.5</v>
      </c>
      <c r="G3" t="s">
        <v>123</v>
      </c>
    </row>
    <row r="5" spans="2:7" ht="43.2" x14ac:dyDescent="0.3">
      <c r="B5" t="s">
        <v>126</v>
      </c>
      <c r="C5">
        <f>C2/2</f>
        <v>13.75</v>
      </c>
      <c r="D5" t="s">
        <v>123</v>
      </c>
      <c r="E5" s="11" t="s">
        <v>127</v>
      </c>
    </row>
    <row r="7" spans="2:7" x14ac:dyDescent="0.3">
      <c r="B7" t="s">
        <v>128</v>
      </c>
      <c r="C7">
        <v>4</v>
      </c>
      <c r="D7" t="s">
        <v>129</v>
      </c>
    </row>
    <row r="10" spans="2:7" x14ac:dyDescent="0.3">
      <c r="B10" t="s">
        <v>130</v>
      </c>
      <c r="C10">
        <f>C2+C5+C7</f>
        <v>45.25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Ranking Hierarchy</vt:lpstr>
      <vt:lpstr>Use Cases</vt:lpstr>
      <vt:lpstr>Document DBs</vt:lpstr>
      <vt:lpstr>Data Footprint Projections</vt:lpstr>
      <vt:lpstr>RAM Estimate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Lidwell, Simon</dc:creator>
  <cp:lastModifiedBy>Lidwell, Simon</cp:lastModifiedBy>
  <dcterms:created xsi:type="dcterms:W3CDTF">2024-08-27T16:57:46Z</dcterms:created>
  <dcterms:modified xsi:type="dcterms:W3CDTF">2024-10-01T11:19:22Z</dcterms:modified>
</cp:coreProperties>
</file>